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cietyofactuaries-my.sharepoint.com/personal/mdulceak_soa_org/Documents/U_Drive/Solutions/May 2025 Solutions/ILALFM/"/>
    </mc:Choice>
  </mc:AlternateContent>
  <xr:revisionPtr revIDLastSave="2" documentId="8_{1DE9945D-28B4-424C-86E4-4B68A12B858C}" xr6:coauthVersionLast="47" xr6:coauthVersionMax="47" xr10:uidLastSave="{D245468A-81B5-4244-811A-508D900EADC6}"/>
  <bookViews>
    <workbookView xWindow="-96" yWindow="0" windowWidth="11712" windowHeight="12336" activeTab="2" xr2:uid="{8642EBEC-F943-4D24-A0C3-A9C37F44AE74}"/>
  </bookViews>
  <sheets>
    <sheet name="Q2 (B)" sheetId="1" r:id="rId1"/>
    <sheet name="Q5 (b)" sheetId="2" r:id="rId2"/>
    <sheet name="Q9 (a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BCHART91a" hidden="1">[1]Input!#REF!</definedName>
    <definedName name="_Fill" hidden="1">#REF!</definedName>
    <definedName name="chicago">'[2]SZ-1-2013 (MH)'!$B$9:$B$16</definedName>
    <definedName name="CognitiveLevels" localSheetId="0">'[3]syllabus list'!$C$117:$C$120</definedName>
    <definedName name="CognitiveLevels" localSheetId="1">'[6]syllabus list'!$C$117:$C$120</definedName>
    <definedName name="CognitiveLevels">'[4]syllabus list'!$C$117:$C$120</definedName>
    <definedName name="FaceAmount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ckedInRate">#REF!</definedName>
    <definedName name="Premium">#REF!</definedName>
    <definedName name="Q_sources" hidden="1">#REF!</definedName>
    <definedName name="RiskAdj">#REF!</definedName>
    <definedName name="SyllabusListing" localSheetId="0">'[3]syllabus list'!$D$4:$D$110</definedName>
    <definedName name="SyllabusListing" localSheetId="1">'[6]syllabus list'!$D$4:$D$110</definedName>
    <definedName name="SyllabusListing">'[4]syllabus list'!$D$4:$D$110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G19" i="3" s="1"/>
  <c r="K19" i="3"/>
  <c r="O19" i="3"/>
  <c r="C20" i="3"/>
  <c r="G20" i="3"/>
  <c r="K20" i="3"/>
  <c r="O20" i="3"/>
  <c r="C21" i="3"/>
  <c r="G21" i="3"/>
  <c r="K21" i="3"/>
  <c r="O21" i="3"/>
  <c r="C22" i="3"/>
  <c r="K22" i="3" s="1"/>
  <c r="G22" i="3"/>
  <c r="C29" i="3"/>
  <c r="G29" i="3"/>
  <c r="K29" i="3"/>
  <c r="O29" i="3"/>
  <c r="C31" i="3"/>
  <c r="G31" i="3"/>
  <c r="O31" i="3"/>
  <c r="C35" i="3"/>
  <c r="G35" i="3"/>
  <c r="K35" i="3"/>
  <c r="K37" i="3" s="1"/>
  <c r="O35" i="3"/>
  <c r="C36" i="3"/>
  <c r="G36" i="3"/>
  <c r="O36" i="3"/>
  <c r="C41" i="3"/>
  <c r="G41" i="3"/>
  <c r="K41" i="3"/>
  <c r="O41" i="3"/>
  <c r="O37" i="3" l="1"/>
  <c r="G37" i="3"/>
  <c r="C23" i="3"/>
  <c r="C37" i="3"/>
  <c r="G23" i="3"/>
  <c r="K23" i="3"/>
  <c r="K30" i="3" s="1"/>
  <c r="K32" i="3" s="1"/>
  <c r="K39" i="3" s="1"/>
  <c r="K43" i="3" s="1"/>
  <c r="C30" i="3"/>
  <c r="C32" i="3" s="1"/>
  <c r="C39" i="3" s="1"/>
  <c r="C43" i="3" s="1"/>
  <c r="G30" i="3"/>
  <c r="G32" i="3" s="1"/>
  <c r="G39" i="3" s="1"/>
  <c r="G43" i="3" s="1"/>
  <c r="O30" i="3"/>
  <c r="O32" i="3" s="1"/>
  <c r="O39" i="3" s="1"/>
  <c r="O43" i="3" s="1"/>
  <c r="O22" i="3"/>
  <c r="O23" i="3" s="1"/>
  <c r="C11" i="2"/>
  <c r="D11" i="2"/>
  <c r="E11" i="2"/>
  <c r="E13" i="2" s="1"/>
  <c r="F11" i="2"/>
  <c r="G11" i="2"/>
  <c r="H11" i="2"/>
  <c r="I11" i="2"/>
  <c r="J11" i="2"/>
  <c r="K11" i="2"/>
  <c r="L11" i="2"/>
  <c r="D12" i="2"/>
  <c r="E12" i="2"/>
  <c r="F12" i="2" s="1"/>
  <c r="C13" i="2"/>
  <c r="C16" i="2"/>
  <c r="C17" i="2" s="1"/>
  <c r="D18" i="2"/>
  <c r="E18" i="2" s="1"/>
  <c r="F18" i="2" s="1"/>
  <c r="G18" i="2" s="1"/>
  <c r="H18" i="2" s="1"/>
  <c r="I18" i="2" s="1"/>
  <c r="J18" i="2" s="1"/>
  <c r="K18" i="2" s="1"/>
  <c r="L18" i="2" s="1"/>
  <c r="G12" i="2" l="1"/>
  <c r="F13" i="2"/>
  <c r="D13" i="2"/>
  <c r="H12" i="2"/>
  <c r="G13" i="2"/>
  <c r="L42" i="1"/>
  <c r="K42" i="1"/>
  <c r="J42" i="1"/>
  <c r="I42" i="1"/>
  <c r="H42" i="1"/>
  <c r="G42" i="1"/>
  <c r="F42" i="1"/>
  <c r="E42" i="1"/>
  <c r="D42" i="1"/>
  <c r="C42" i="1"/>
  <c r="L32" i="1"/>
  <c r="K32" i="1"/>
  <c r="J32" i="1"/>
  <c r="I32" i="1"/>
  <c r="H32" i="1"/>
  <c r="G32" i="1"/>
  <c r="F32" i="1"/>
  <c r="E32" i="1"/>
  <c r="D32" i="1"/>
  <c r="C32" i="1"/>
  <c r="H29" i="1"/>
  <c r="G29" i="1"/>
  <c r="F29" i="1"/>
  <c r="E29" i="1"/>
  <c r="D29" i="1"/>
  <c r="C29" i="1"/>
  <c r="L28" i="1"/>
  <c r="K28" i="1"/>
  <c r="B45" i="1" s="1"/>
  <c r="J28" i="1"/>
  <c r="I28" i="1"/>
  <c r="H28" i="1"/>
  <c r="G28" i="1"/>
  <c r="F28" i="1"/>
  <c r="E28" i="1"/>
  <c r="D28" i="1"/>
  <c r="C28" i="1"/>
  <c r="L27" i="1"/>
  <c r="L29" i="1" s="1"/>
  <c r="K27" i="1"/>
  <c r="K29" i="1" s="1"/>
  <c r="J27" i="1"/>
  <c r="J29" i="1" s="1"/>
  <c r="I27" i="1"/>
  <c r="I29" i="1" s="1"/>
  <c r="H27" i="1"/>
  <c r="G27" i="1"/>
  <c r="F27" i="1"/>
  <c r="E27" i="1"/>
  <c r="D27" i="1"/>
  <c r="C27" i="1"/>
  <c r="L26" i="1"/>
  <c r="K26" i="1"/>
  <c r="J26" i="1"/>
  <c r="I26" i="1"/>
  <c r="H26" i="1"/>
  <c r="G26" i="1"/>
  <c r="L22" i="1"/>
  <c r="K22" i="1"/>
  <c r="J22" i="1"/>
  <c r="I22" i="1"/>
  <c r="H22" i="1"/>
  <c r="G22" i="1"/>
  <c r="F22" i="1"/>
  <c r="E22" i="1"/>
  <c r="L21" i="1"/>
  <c r="J21" i="1"/>
  <c r="I21" i="1"/>
  <c r="H21" i="1"/>
  <c r="G21" i="1"/>
  <c r="F21" i="1"/>
  <c r="E21" i="1"/>
  <c r="D21" i="1"/>
  <c r="C21" i="1"/>
  <c r="L19" i="1"/>
  <c r="K19" i="1"/>
  <c r="K21" i="1" s="1"/>
  <c r="J19" i="1"/>
  <c r="I19" i="1"/>
  <c r="H19" i="1"/>
  <c r="G19" i="1"/>
  <c r="F19" i="1"/>
  <c r="F26" i="1" s="1"/>
  <c r="E19" i="1"/>
  <c r="E26" i="1" s="1"/>
  <c r="D19" i="1"/>
  <c r="D22" i="1" s="1"/>
  <c r="C19" i="1"/>
  <c r="C22" i="1" s="1"/>
  <c r="B19" i="1"/>
  <c r="I12" i="2" l="1"/>
  <c r="H13" i="2"/>
  <c r="B31" i="1"/>
  <c r="B34" i="1"/>
  <c r="B44" i="1" s="1"/>
  <c r="B43" i="1"/>
  <c r="B30" i="1"/>
  <c r="C26" i="1"/>
  <c r="B33" i="1"/>
  <c r="B35" i="1" s="1"/>
  <c r="D26" i="1"/>
  <c r="J12" i="2" l="1"/>
  <c r="I13" i="2"/>
  <c r="B36" i="1"/>
  <c r="B37" i="1" s="1"/>
  <c r="B46" i="1"/>
  <c r="K12" i="2" l="1"/>
  <c r="J13" i="2"/>
  <c r="L12" i="2" l="1"/>
  <c r="L13" i="2" s="1"/>
  <c r="K13" i="2"/>
  <c r="I14" i="2"/>
  <c r="I15" i="2" s="1"/>
  <c r="K14" i="2" l="1"/>
  <c r="K15" i="2" s="1"/>
  <c r="F14" i="2"/>
  <c r="F15" i="2" s="1"/>
  <c r="E14" i="2"/>
  <c r="E15" i="2" s="1"/>
  <c r="C14" i="2"/>
  <c r="C15" i="2" s="1"/>
  <c r="C19" i="2" s="1"/>
  <c r="D14" i="2"/>
  <c r="D15" i="2" s="1"/>
  <c r="L14" i="2"/>
  <c r="L15" i="2" s="1"/>
  <c r="H14" i="2"/>
  <c r="H15" i="2" s="1"/>
  <c r="G14" i="2"/>
  <c r="G15" i="2" s="1"/>
  <c r="J14" i="2"/>
  <c r="J15" i="2" s="1"/>
  <c r="C21" i="2" l="1"/>
  <c r="C20" i="2"/>
  <c r="D16" i="2" s="1"/>
  <c r="D17" i="2" s="1"/>
  <c r="D19" i="2" l="1"/>
  <c r="D21" i="2" s="1"/>
  <c r="D20" i="2"/>
  <c r="E16" i="2" s="1"/>
  <c r="E17" i="2" s="1"/>
  <c r="E19" i="2" l="1"/>
  <c r="E21" i="2" s="1"/>
  <c r="E20" i="2"/>
  <c r="F16" i="2" s="1"/>
  <c r="F17" i="2" s="1"/>
  <c r="F19" i="2" l="1"/>
  <c r="F21" i="2" s="1"/>
  <c r="F20" i="2"/>
  <c r="G16" i="2" s="1"/>
  <c r="G17" i="2" s="1"/>
  <c r="G19" i="2" l="1"/>
  <c r="G21" i="2" s="1"/>
  <c r="G20" i="2" l="1"/>
  <c r="H16" i="2" s="1"/>
  <c r="H17" i="2" s="1"/>
  <c r="H19" i="2" l="1"/>
  <c r="H21" i="2" s="1"/>
  <c r="H20" i="2" l="1"/>
  <c r="I16" i="2" s="1"/>
  <c r="I17" i="2" s="1"/>
  <c r="I19" i="2" l="1"/>
  <c r="I21" i="2" s="1"/>
  <c r="I20" i="2"/>
  <c r="J16" i="2" s="1"/>
  <c r="J17" i="2" s="1"/>
  <c r="J19" i="2" l="1"/>
  <c r="J21" i="2" s="1"/>
  <c r="J20" i="2" l="1"/>
  <c r="K16" i="2" s="1"/>
  <c r="K17" i="2" s="1"/>
  <c r="K19" i="2" l="1"/>
  <c r="K21" i="2" s="1"/>
  <c r="K20" i="2" l="1"/>
  <c r="L16" i="2" s="1"/>
  <c r="L17" i="2" s="1"/>
  <c r="L19" i="2" l="1"/>
  <c r="L21" i="2" s="1"/>
  <c r="L20" i="2" l="1"/>
</calcChain>
</file>

<file path=xl/sharedStrings.xml><?xml version="1.0" encoding="utf-8"?>
<sst xmlns="http://schemas.openxmlformats.org/spreadsheetml/2006/main" count="106" uniqueCount="83">
  <si>
    <t>Question 2</t>
  </si>
  <si>
    <t xml:space="preserve">
b.	(5 points) Using the information provided in Excel for a newly acquired block of business: 
</t>
  </si>
  <si>
    <t>(i)  Calculate the CSM using the Adjusted FCF approach.</t>
  </si>
  <si>
    <t>(ii) 	Calculate the CSM using the Actuarial Appraisal Value approach.</t>
  </si>
  <si>
    <t>Time</t>
  </si>
  <si>
    <t>Future BE Cash Flows</t>
  </si>
  <si>
    <t>Future Fulfilment Cash Flows</t>
  </si>
  <si>
    <t>Non-Directly Attribtuable Expenses</t>
  </si>
  <si>
    <t>Cost of Capital</t>
  </si>
  <si>
    <t>Discount Rate</t>
  </si>
  <si>
    <t>Hurdle Rate</t>
  </si>
  <si>
    <t>Calculated Values by Year</t>
  </si>
  <si>
    <t>Discount Factor - Hurdle Rate 10%</t>
  </si>
  <si>
    <t>Discount factor - 5% IFRS 17 discount rate</t>
  </si>
  <si>
    <t>Adjusted FCF Approach</t>
  </si>
  <si>
    <t>PV</t>
  </si>
  <si>
    <t>Total CFs used to calculate Adjusted FCF</t>
  </si>
  <si>
    <t>FCF</t>
  </si>
  <si>
    <t>Adjusted FCF</t>
  </si>
  <si>
    <t>Cost of Capital @ Hurdle Rate</t>
  </si>
  <si>
    <t>Release of Risk Margin @ Hurdle rate</t>
  </si>
  <si>
    <t xml:space="preserve">Profit Margin @ Hurdle rate </t>
  </si>
  <si>
    <t>Fair Value</t>
  </si>
  <si>
    <t>CSM</t>
  </si>
  <si>
    <t>Appraisal Value Approach</t>
  </si>
  <si>
    <t>Cash Flow by Year</t>
  </si>
  <si>
    <t>Year</t>
  </si>
  <si>
    <t>Non-Directly Attribtuable Expenses @ Hurdle Rate</t>
  </si>
  <si>
    <t xml:space="preserve">CSM </t>
  </si>
  <si>
    <t>Profit Realized</t>
  </si>
  <si>
    <t>I</t>
  </si>
  <si>
    <t xml:space="preserve">Ending CSM </t>
  </si>
  <si>
    <t>H</t>
  </si>
  <si>
    <t>CSM amortized</t>
  </si>
  <si>
    <t>G</t>
  </si>
  <si>
    <t>Insurance Finance expense</t>
  </si>
  <si>
    <t>CSM with interest accretion</t>
  </si>
  <si>
    <t>F</t>
  </si>
  <si>
    <t>Opening CSM</t>
  </si>
  <si>
    <t>E</t>
  </si>
  <si>
    <t>CSM amortization factor</t>
  </si>
  <si>
    <t>D</t>
  </si>
  <si>
    <t>(B) Current service + future service</t>
  </si>
  <si>
    <t>C</t>
  </si>
  <si>
    <t>(A) Current Service</t>
  </si>
  <si>
    <t>B</t>
  </si>
  <si>
    <t>Probability of Survival</t>
  </si>
  <si>
    <t>A</t>
  </si>
  <si>
    <t>Coverage</t>
  </si>
  <si>
    <t>Period</t>
  </si>
  <si>
    <t xml:space="preserve">Locked-in discount rate </t>
  </si>
  <si>
    <t>Decrement rate</t>
  </si>
  <si>
    <t>Question 5, part (b)</t>
  </si>
  <si>
    <t>Scenario</t>
  </si>
  <si>
    <t>Profit/Loss</t>
  </si>
  <si>
    <t>Other Expenses</t>
  </si>
  <si>
    <t>Insurance Service Results</t>
  </si>
  <si>
    <t>Total Insurance Service Expenses</t>
  </si>
  <si>
    <t xml:space="preserve">Amortization of insurance acquisition cash flows </t>
  </si>
  <si>
    <t>Incurred claims (excluding investment components) and other incurred insurance service expenses</t>
  </si>
  <si>
    <t>Total Insurance Revenue</t>
  </si>
  <si>
    <t>Amortization of insurance acquisition cash flows</t>
  </si>
  <si>
    <t>CSM recognized for services provided</t>
  </si>
  <si>
    <t>Expected claims and other expenses (excluding investment components and amounts allocated to loss component)</t>
  </si>
  <si>
    <t>Step 2 - income statement</t>
  </si>
  <si>
    <t>net inflow = CSM</t>
  </si>
  <si>
    <t>directly attributable maintenance expenses</t>
  </si>
  <si>
    <t>directly attributable acquisition expenses</t>
  </si>
  <si>
    <t>claims</t>
  </si>
  <si>
    <t>premiums</t>
  </si>
  <si>
    <t>Step 1 - Calculation of CSM at initial recognition</t>
  </si>
  <si>
    <t>Non-directly attributable maintenance expenses</t>
  </si>
  <si>
    <t>Non-directly attributable acquisition expenses</t>
  </si>
  <si>
    <t>Directly attributable maintenance expenses</t>
  </si>
  <si>
    <t>Directly attributable acquisition expenses</t>
  </si>
  <si>
    <t>Claims</t>
  </si>
  <si>
    <t>Premiums</t>
  </si>
  <si>
    <t>Scenario D</t>
  </si>
  <si>
    <t>Scenario C</t>
  </si>
  <si>
    <t>Scenario B</t>
  </si>
  <si>
    <t>Scenario A = Expected</t>
  </si>
  <si>
    <t xml:space="preserve"> Given the following for a group of insurance contracts issued with a coverage period of three years:</t>
  </si>
  <si>
    <t>Question 9, part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</si>
</sst>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-* #,##0.00_-;\-* #,##0.00_-;_-* &quot;-&quot;??_-;_-@_-"/>
    <numFmt numFmtId="168" formatCode="_-* #,##0_-;\-* #,##0_-;_-* &quot;-&quot;??_-;_-@_-"/>
  </numFmts>
  <fonts count="18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7030A0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4" tint="-0.249977111117893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4" xfId="0" applyFont="1" applyFill="1" applyBorder="1"/>
    <xf numFmtId="164" fontId="2" fillId="2" borderId="0" xfId="1" applyNumberFormat="1" applyFont="1" applyFill="1" applyBorder="1"/>
    <xf numFmtId="164" fontId="2" fillId="2" borderId="5" xfId="1" applyNumberFormat="1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43" fontId="6" fillId="2" borderId="7" xfId="0" applyNumberFormat="1" applyFont="1" applyFill="1" applyBorder="1"/>
    <xf numFmtId="43" fontId="6" fillId="2" borderId="8" xfId="0" applyNumberFormat="1" applyFont="1" applyFill="1" applyBorder="1"/>
    <xf numFmtId="0" fontId="0" fillId="2" borderId="9" xfId="0" applyFill="1" applyBorder="1"/>
    <xf numFmtId="165" fontId="2" fillId="2" borderId="10" xfId="0" applyNumberFormat="1" applyFont="1" applyFill="1" applyBorder="1"/>
    <xf numFmtId="0" fontId="5" fillId="2" borderId="4" xfId="0" applyFont="1" applyFill="1" applyBorder="1"/>
    <xf numFmtId="165" fontId="2" fillId="2" borderId="5" xfId="0" applyNumberFormat="1" applyFont="1" applyFill="1" applyBorder="1"/>
    <xf numFmtId="0" fontId="5" fillId="2" borderId="6" xfId="0" applyFont="1" applyFill="1" applyBorder="1"/>
    <xf numFmtId="165" fontId="2" fillId="2" borderId="8" xfId="0" applyNumberFormat="1" applyFont="1" applyFill="1" applyBorder="1"/>
    <xf numFmtId="0" fontId="0" fillId="3" borderId="0" xfId="0" applyFill="1"/>
    <xf numFmtId="9" fontId="7" fillId="3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5" fillId="0" borderId="0" xfId="0" applyFont="1"/>
    <xf numFmtId="165" fontId="0" fillId="0" borderId="0" xfId="0" applyNumberFormat="1"/>
    <xf numFmtId="0" fontId="8" fillId="3" borderId="0" xfId="0" applyFont="1" applyFill="1"/>
    <xf numFmtId="164" fontId="0" fillId="3" borderId="0" xfId="1" applyNumberFormat="1" applyFont="1" applyFill="1"/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4" fillId="0" borderId="4" xfId="0" applyFont="1" applyBorder="1"/>
    <xf numFmtId="164" fontId="5" fillId="0" borderId="0" xfId="0" applyNumberFormat="1" applyFont="1"/>
    <xf numFmtId="0" fontId="4" fillId="0" borderId="0" xfId="0" applyFont="1"/>
    <xf numFmtId="0" fontId="10" fillId="0" borderId="0" xfId="0" applyFont="1"/>
    <xf numFmtId="43" fontId="5" fillId="0" borderId="0" xfId="0" applyNumberFormat="1" applyFont="1"/>
    <xf numFmtId="0" fontId="11" fillId="0" borderId="0" xfId="0" applyFont="1"/>
    <xf numFmtId="43" fontId="5" fillId="0" borderId="0" xfId="1" applyFont="1" applyFill="1"/>
    <xf numFmtId="0" fontId="4" fillId="0" borderId="1" xfId="0" applyFont="1" applyBorder="1"/>
    <xf numFmtId="43" fontId="4" fillId="0" borderId="3" xfId="1" applyFont="1" applyFill="1" applyBorder="1"/>
    <xf numFmtId="43" fontId="4" fillId="0" borderId="0" xfId="0" applyNumberFormat="1" applyFont="1"/>
    <xf numFmtId="0" fontId="3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43" fontId="4" fillId="0" borderId="0" xfId="1" applyFont="1" applyFill="1"/>
    <xf numFmtId="43" fontId="4" fillId="0" borderId="3" xfId="0" applyNumberFormat="1" applyFont="1" applyBorder="1"/>
    <xf numFmtId="0" fontId="4" fillId="0" borderId="0" xfId="0" applyFont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166" fontId="12" fillId="0" borderId="11" xfId="0" applyNumberFormat="1" applyFont="1" applyBorder="1"/>
    <xf numFmtId="166" fontId="12" fillId="0" borderId="12" xfId="0" applyNumberFormat="1" applyFont="1" applyBorder="1"/>
    <xf numFmtId="0" fontId="0" fillId="0" borderId="13" xfId="0" applyBorder="1"/>
    <xf numFmtId="166" fontId="12" fillId="0" borderId="14" xfId="0" applyNumberFormat="1" applyFont="1" applyBorder="1"/>
    <xf numFmtId="166" fontId="12" fillId="0" borderId="15" xfId="0" applyNumberFormat="1" applyFont="1" applyBorder="1"/>
    <xf numFmtId="0" fontId="0" fillId="0" borderId="16" xfId="0" applyBorder="1"/>
    <xf numFmtId="166" fontId="12" fillId="0" borderId="17" xfId="0" applyNumberFormat="1" applyFont="1" applyBorder="1"/>
    <xf numFmtId="166" fontId="12" fillId="0" borderId="0" xfId="0" applyNumberFormat="1" applyFont="1"/>
    <xf numFmtId="0" fontId="0" fillId="0" borderId="18" xfId="0" applyBorder="1"/>
    <xf numFmtId="166" fontId="0" fillId="0" borderId="17" xfId="0" applyNumberFormat="1" applyBorder="1"/>
    <xf numFmtId="166" fontId="0" fillId="0" borderId="0" xfId="0" applyNumberFormat="1"/>
    <xf numFmtId="0" fontId="12" fillId="0" borderId="0" xfId="0" applyFont="1"/>
    <xf numFmtId="166" fontId="12" fillId="0" borderId="19" xfId="0" applyNumberFormat="1" applyFont="1" applyBorder="1"/>
    <xf numFmtId="166" fontId="12" fillId="0" borderId="20" xfId="0" applyNumberFormat="1" applyFont="1" applyBorder="1"/>
    <xf numFmtId="0" fontId="12" fillId="8" borderId="20" xfId="0" applyFont="1" applyFill="1" applyBorder="1"/>
    <xf numFmtId="0" fontId="0" fillId="0" borderId="21" xfId="0" applyBorder="1"/>
    <xf numFmtId="165" fontId="12" fillId="0" borderId="14" xfId="2" applyNumberFormat="1" applyFont="1" applyBorder="1"/>
    <xf numFmtId="165" fontId="12" fillId="0" borderId="15" xfId="2" applyNumberFormat="1" applyFont="1" applyBorder="1"/>
    <xf numFmtId="168" fontId="12" fillId="0" borderId="17" xfId="3" applyNumberFormat="1" applyFont="1" applyBorder="1"/>
    <xf numFmtId="168" fontId="12" fillId="0" borderId="0" xfId="3" applyNumberFormat="1" applyFont="1" applyBorder="1"/>
    <xf numFmtId="168" fontId="12" fillId="0" borderId="0" xfId="0" applyNumberFormat="1" applyFont="1"/>
    <xf numFmtId="165" fontId="12" fillId="0" borderId="17" xfId="0" applyNumberFormat="1" applyFont="1" applyBorder="1"/>
    <xf numFmtId="165" fontId="12" fillId="0" borderId="0" xfId="0" applyNumberFormat="1" applyFont="1"/>
    <xf numFmtId="9" fontId="0" fillId="0" borderId="0" xfId="0" applyNumberFormat="1"/>
    <xf numFmtId="0" fontId="12" fillId="0" borderId="17" xfId="0" applyFont="1" applyBorder="1"/>
    <xf numFmtId="168" fontId="12" fillId="8" borderId="0" xfId="0" applyNumberFormat="1" applyFont="1" applyFill="1"/>
    <xf numFmtId="0" fontId="0" fillId="0" borderId="11" xfId="0" applyBorder="1"/>
    <xf numFmtId="0" fontId="0" fillId="0" borderId="12" xfId="0" applyBorder="1"/>
    <xf numFmtId="9" fontId="0" fillId="2" borderId="0" xfId="0" applyNumberFormat="1" applyFill="1"/>
    <xf numFmtId="168" fontId="0" fillId="2" borderId="0" xfId="3" applyNumberFormat="1" applyFont="1" applyFill="1"/>
    <xf numFmtId="0" fontId="3" fillId="2" borderId="0" xfId="0" applyFont="1" applyFill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3" fillId="0" borderId="22" xfId="4" applyFont="1" applyBorder="1"/>
    <xf numFmtId="0" fontId="16" fillId="0" borderId="0" xfId="4" applyFont="1"/>
    <xf numFmtId="0" fontId="13" fillId="0" borderId="15" xfId="4" applyFont="1" applyBorder="1"/>
    <xf numFmtId="0" fontId="13" fillId="0" borderId="0" xfId="4" applyFont="1" applyAlignment="1">
      <alignment wrapText="1"/>
    </xf>
    <xf numFmtId="0" fontId="17" fillId="0" borderId="15" xfId="4" applyFont="1" applyBorder="1"/>
    <xf numFmtId="0" fontId="13" fillId="9" borderId="0" xfId="4" applyFont="1" applyFill="1"/>
    <xf numFmtId="3" fontId="14" fillId="0" borderId="22" xfId="4" applyNumberFormat="1" applyFont="1" applyBorder="1"/>
    <xf numFmtId="3" fontId="13" fillId="0" borderId="0" xfId="4" applyNumberFormat="1" applyFont="1"/>
    <xf numFmtId="0" fontId="13" fillId="10" borderId="0" xfId="4" applyFont="1" applyFill="1"/>
    <xf numFmtId="0" fontId="13" fillId="10" borderId="8" xfId="4" applyFont="1" applyFill="1" applyBorder="1"/>
    <xf numFmtId="0" fontId="13" fillId="10" borderId="7" xfId="4" applyFont="1" applyFill="1" applyBorder="1"/>
    <xf numFmtId="0" fontId="13" fillId="10" borderId="23" xfId="4" applyFont="1" applyFill="1" applyBorder="1"/>
    <xf numFmtId="0" fontId="13" fillId="10" borderId="24" xfId="4" applyFont="1" applyFill="1" applyBorder="1"/>
    <xf numFmtId="0" fontId="14" fillId="10" borderId="25" xfId="4" applyFont="1" applyFill="1" applyBorder="1"/>
    <xf numFmtId="0" fontId="13" fillId="10" borderId="5" xfId="4" applyFont="1" applyFill="1" applyBorder="1"/>
    <xf numFmtId="0" fontId="13" fillId="10" borderId="18" xfId="4" applyFont="1" applyFill="1" applyBorder="1"/>
    <xf numFmtId="0" fontId="13" fillId="10" borderId="17" xfId="4" applyFont="1" applyFill="1" applyBorder="1"/>
    <xf numFmtId="0" fontId="14" fillId="10" borderId="26" xfId="4" applyFont="1" applyFill="1" applyBorder="1"/>
    <xf numFmtId="3" fontId="13" fillId="10" borderId="18" xfId="4" applyNumberFormat="1" applyFont="1" applyFill="1" applyBorder="1"/>
    <xf numFmtId="0" fontId="14" fillId="10" borderId="27" xfId="4" applyFont="1" applyFill="1" applyBorder="1"/>
    <xf numFmtId="0" fontId="14" fillId="10" borderId="28" xfId="4" applyFont="1" applyFill="1" applyBorder="1"/>
    <xf numFmtId="0" fontId="14" fillId="10" borderId="12" xfId="4" applyFont="1" applyFill="1" applyBorder="1"/>
    <xf numFmtId="0" fontId="14" fillId="10" borderId="13" xfId="4" applyFont="1" applyFill="1" applyBorder="1"/>
    <xf numFmtId="0" fontId="14" fillId="10" borderId="11" xfId="4" applyFont="1" applyFill="1" applyBorder="1"/>
    <xf numFmtId="0" fontId="14" fillId="10" borderId="29" xfId="4" applyFont="1" applyFill="1" applyBorder="1"/>
    <xf numFmtId="0" fontId="14" fillId="10" borderId="10" xfId="4" applyFont="1" applyFill="1" applyBorder="1" applyAlignment="1">
      <alignment horizontal="center"/>
    </xf>
    <xf numFmtId="0" fontId="14" fillId="10" borderId="30" xfId="4" applyFont="1" applyFill="1" applyBorder="1" applyAlignment="1">
      <alignment horizontal="center"/>
    </xf>
    <xf numFmtId="0" fontId="14" fillId="10" borderId="31" xfId="4" applyFont="1" applyFill="1" applyBorder="1" applyAlignment="1">
      <alignment horizontal="center"/>
    </xf>
    <xf numFmtId="0" fontId="14" fillId="10" borderId="32" xfId="4" applyFont="1" applyFill="1" applyBorder="1" applyAlignment="1">
      <alignment horizontal="center"/>
    </xf>
    <xf numFmtId="0" fontId="13" fillId="10" borderId="9" xfId="4" applyFont="1" applyFill="1" applyBorder="1"/>
    <xf numFmtId="0" fontId="14" fillId="10" borderId="0" xfId="4" applyFont="1" applyFill="1"/>
  </cellXfs>
  <cellStyles count="5">
    <cellStyle name="Comma 2" xfId="3" xr:uid="{A2E30A0A-5D64-476F-9B23-C71BE81A3105}"/>
    <cellStyle name="Comma 8" xfId="1" xr:uid="{DB334DE6-7F61-4995-B230-037010F8E747}"/>
    <cellStyle name="Normal" xfId="0" builtinId="0"/>
    <cellStyle name="Normal 7" xfId="4" xr:uid="{347877F5-6728-48C1-9DB4-69D1C1D14264}"/>
    <cellStyle name="Percent 2" xfId="2" xr:uid="{E9E19782-4075-4EEF-B9A5-C3BE9450D1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M\CFVM\2006Q2\Deterministic%20Scenarios%20New%20v2\CDN%20Deterministic%20Scenarios\YLDCRV7.5%202006Q2%20I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meriprise-my.sharepoint.com/C:/Users/t79bpec/AppData/Local/Temp/notes0AC7F3/SZ-1-2014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1a05002b335fde1/Documents/SOA/2025%20Exam%20Cycle/QWC%20Submissions/GC-01-2025.xlsb" TargetMode="External"/><Relationship Id="rId1" Type="http://schemas.openxmlformats.org/officeDocument/2006/relationships/externalLinkPath" Target="/personal/zadrapa_mfcgd_com/Documents/H%20Drive/data/Exams/LFV/2025/Model%20Solutions%20Spring/QWC%20Submissions/GC-01-2025.xlsb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fc-my.sharepoint.com/personal/zadrapa_mfcgd_com/Documents/H%20Drive/data/Exams/LFV/2025/Model%20Solutions%20Spring/ILA-LFMC-Spring2025%20Master%20Rubric%20(2).xlsb" TargetMode="External"/><Relationship Id="rId1" Type="http://schemas.openxmlformats.org/officeDocument/2006/relationships/externalLinkPath" Target="/personal/zadrapa_mfcgd_com/Documents/H%20Drive/data/Exams/LFV/2025/Model%20Solutions%20Spring/ILA-LFMC-Spring2025%20Master%20Rubric%20(2).xlsb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ng2\Downloads\222088te.xlsx" TargetMode="External"/><Relationship Id="rId1" Type="http://schemas.openxmlformats.org/officeDocument/2006/relationships/externalLinkPath" Target="file:///C:\Users\cheng2\Downloads\222088te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1a05002b335fde1/Documents/SOA/2025%20Exam%20Cycle/Initial%20Submissions/KS-01-2025.xlsb" TargetMode="External"/><Relationship Id="rId1" Type="http://schemas.openxmlformats.org/officeDocument/2006/relationships/externalLinkPath" Target="/personal/zadrapa_mfcgd_com/Documents/H%20Drive/data/Exams/LFV/2025/Model%20Solutions%20Spring/Initial%20Submissions/KS-01-202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Base"/>
      <sheetName val="CalcUp"/>
      <sheetName val="CalcDown"/>
      <sheetName val="OutBase"/>
      <sheetName val="OutUp"/>
      <sheetName val="OutDow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Z-1-2013 (MH)"/>
      <sheetName val="syllabus list"/>
      <sheetName val="SZ-1-2013"/>
      <sheetName val="instructions"/>
    </sheetNames>
    <sheetDataSet>
      <sheetData sheetId="0" refreshError="1">
        <row r="9">
          <cell r="B9" t="str">
            <v>CAN-1</v>
          </cell>
        </row>
      </sheetData>
      <sheetData sheetId="1">
        <row r="128">
          <cell r="C128" t="str">
            <v>Retrieval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yllabus list"/>
      <sheetName val="Qxt"/>
      <sheetName val="Calculation Part"/>
    </sheetNames>
    <sheetDataSet>
      <sheetData sheetId="0"/>
      <sheetData sheetId="1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LO#6 LFM-144-20: The Modernization of Insurance Company Solvency Regulation in the US, Klein, Networks Financial Institute Policy Brief, 2012 (exclude Sections 7 and 9)</v>
          </cell>
        </row>
        <row r="106">
          <cell r="D106" t="str">
            <v xml:space="preserve">LO#6 LFM-XXX-24: Insurance Contracts First Impressions: 2020 Edition IFRS 17, KPMG, July 2020 </v>
          </cell>
        </row>
        <row r="107">
          <cell r="D107" t="str">
            <v>LO#6 LFM-847-20: Life Insurance Regulatory Framework, OSFI, 2012</v>
          </cell>
        </row>
        <row r="108">
          <cell r="D108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9">
          <cell r="D109" t="str">
            <v>LO#6 Bridging the GAAP: IFRS 17 and LDTI Differences Explored, Financial Reporter, July 2022</v>
          </cell>
        </row>
        <row r="110">
          <cell r="D110" t="str">
            <v>LO#6 Regulatory Capital Adequacy for Life Insurance Companies: A Comparison of Four Jurisdictions (including spreadsheet)</v>
          </cell>
        </row>
        <row r="117">
          <cell r="C117" t="str">
            <v>Retrieval</v>
          </cell>
        </row>
        <row r="118">
          <cell r="C118" t="str">
            <v>Comprehension</v>
          </cell>
        </row>
        <row r="119">
          <cell r="C119" t="str">
            <v>Analysis</v>
          </cell>
        </row>
        <row r="120">
          <cell r="C120" t="str">
            <v>Knowledge Utilization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yllabus list"/>
      <sheetName val="Fall-Spring Split"/>
      <sheetName val="Q1"/>
      <sheetName val="Q2"/>
      <sheetName val="Q2 Calc"/>
      <sheetName val="Q3"/>
      <sheetName val="Q4"/>
      <sheetName val="Q4 Calc"/>
      <sheetName val="Q5"/>
      <sheetName val="Q5 Calc"/>
      <sheetName val="Q6"/>
      <sheetName val="Q7"/>
      <sheetName val="Q8"/>
      <sheetName val="Q9"/>
      <sheetName val="Q9 Calc"/>
    </sheetNames>
    <sheetDataSet>
      <sheetData sheetId="0" refreshError="1"/>
      <sheetData sheetId="1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LO#6 LFM-144-20: The Modernization of Insurance Company Solvency Regulation in the US, Klein, Networks Financial Institute Policy Brief, 2012 (exclude Sections 7 and 9)</v>
          </cell>
        </row>
        <row r="106">
          <cell r="D106" t="str">
            <v xml:space="preserve">LO#6 LFM-XXX-24: Insurance Contracts First Impressions: 2020 Edition IFRS 17, KPMG, July 2020 </v>
          </cell>
        </row>
        <row r="107">
          <cell r="D107" t="str">
            <v>LO#6 LFM-847-20: Life Insurance Regulatory Framework, OSFI, 2012</v>
          </cell>
        </row>
        <row r="108">
          <cell r="D108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9">
          <cell r="D109" t="str">
            <v>LO#6 Bridging the GAAP: IFRS 17 and LDTI Differences Explored, Financial Reporter, July 2022</v>
          </cell>
        </row>
        <row r="110">
          <cell r="D110" t="str">
            <v>LO#6 Regulatory Capital Adequacy for Life Insurance Companies: A Comparison of Four Jurisdictions (including spreadsheet)</v>
          </cell>
        </row>
        <row r="117">
          <cell r="C117" t="str">
            <v>Retrieval</v>
          </cell>
        </row>
        <row r="118">
          <cell r="C118" t="str">
            <v>Comprehension</v>
          </cell>
        </row>
        <row r="119">
          <cell r="C119" t="str">
            <v>Analysis</v>
          </cell>
        </row>
        <row r="120">
          <cell r="C120" t="str">
            <v>Knowledge Utilization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Example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syllabus list"/>
      <sheetName val="Qxt"/>
      <sheetName val="Solution to c"/>
    </sheetNames>
    <sheetDataSet>
      <sheetData sheetId="0"/>
      <sheetData sheetId="1">
        <row r="4">
          <cell r="D4" t="str">
            <v>LO#1 OSFI Guideline E15: Appointed Actuary -  Legal Requirements, Qualification and External Review (Aug 2023)</v>
          </cell>
        </row>
        <row r="5">
          <cell r="D5" t="str">
            <v>LO#1 LFM-634-23: CIA Standards of Practice: Insurance Sections (only Sections 2100, 2200, 2300, 2400, 2500, and 2700),  Jan 2023</v>
          </cell>
        </row>
        <row r="6">
          <cell r="D6" t="str">
            <v>LO#1 OSFI Guideline E16: Participating Account Management and Disclosure to Participating Policyholders and Adjustable Policyholders, OSFI, 2023</v>
          </cell>
        </row>
        <row r="7">
          <cell r="D7" t="str">
            <v xml:space="preserve">LO#1 CIA Educational Note: Guidance on Fairness Opinions Required Under the Insurance Companies Act Pursuant to Bill C-57 (2005) </v>
          </cell>
        </row>
        <row r="8">
          <cell r="D8" t="str">
            <v>LO#1 CIA Educational Note: Expected Mortality: Fully Underwritten Canadian Individual Life Insurance Policies: July 2002 (only sections 100, 200, and 300)</v>
          </cell>
        </row>
        <row r="9">
          <cell r="D9" t="str">
            <v>LO#1 CIA Final Communication of a Promulgation of Prescribed Mortality Improvement Rates (July 2017)</v>
          </cell>
        </row>
        <row r="10">
          <cell r="D10" t="str">
            <v>LO#1 CIA Educational Note: Selective Lapsation for Renewable Term Insurance Products, February 2017</v>
          </cell>
        </row>
        <row r="11">
          <cell r="D11" t="str">
            <v>LO#1 CIA Report - Lapse Experience Study for 10-year Term Insurance, Jan 2014, pp. 6 -32</v>
          </cell>
        </row>
        <row r="12">
          <cell r="D12" t="str">
            <v>LO#1 CIA Explanatory Report: IFRS 17 Discount Rate Applications, Mar 2023</v>
          </cell>
        </row>
        <row r="13">
          <cell r="D13" t="str">
            <v>LO#1 LFM-659-24: Understanding IFRS 17: Solving for New Challenges, Fiera Capital, Oct 2021</v>
          </cell>
        </row>
        <row r="14">
          <cell r="D14" t="str">
            <v>LO#1 LFM-632-23: OSFI B-3 Sound Reinsurance Practices and Procedures</v>
          </cell>
        </row>
        <row r="15">
          <cell r="D15" t="str">
            <v>LO#1 CIA Educational Note: Comparison of IFRS 17 to Current CIA Standard of Practice</v>
          </cell>
        </row>
        <row r="16">
          <cell r="D16" t="str">
            <v>LO#1 CIA Educational Note: Risk Adjustment under IFRS 17</v>
          </cell>
        </row>
        <row r="17">
          <cell r="D17" t="str">
            <v>LO#1 CIA Educational Note: Estimates of Future Cash Flows under IFRS 17</v>
          </cell>
        </row>
        <row r="18">
          <cell r="D18" t="str">
            <v>LO#1 LFM-649-22: International Actuarial Note 100 Application of IFRS 17 (exclude Section C Chapter 11 and Section D), Jan 2019</v>
          </cell>
        </row>
        <row r="19">
          <cell r="D19" t="str">
            <v>LO#1 IFRS 17 – Coverage Units for Life and Health Insurance Contracts</v>
          </cell>
        </row>
        <row r="20">
          <cell r="D20" t="str">
            <v>LO#1 CIA Educational Note - Market Consistent Valuation of Financial Guarantees for Life and Health Insurance Contracts</v>
          </cell>
        </row>
        <row r="21">
          <cell r="D21" t="str">
            <v>LO#1 CIA Educational Note - Discount Rates for Life and Health Insurance Contracts</v>
          </cell>
        </row>
        <row r="22">
          <cell r="D22" t="str">
            <v>LO#1 IFRS 17 Spreadsheet Model</v>
          </cell>
        </row>
        <row r="23">
          <cell r="D23" t="str">
            <v>LO#1 LFM-657-22: The IFRS 17 Contractual Service Margin: A Life Insurance Perspective (Sections 1-4.8)</v>
          </cell>
        </row>
        <row r="24">
          <cell r="D24" t="str">
            <v>LO#1 CIA Educational Note: IFRS 17 Measurement and Presentation of Canadian Participating Insurance Contracts</v>
          </cell>
        </row>
        <row r="25">
          <cell r="D25" t="str">
            <v>LO#1 CIA Explanatory Report: IFRS 17 Expenses</v>
          </cell>
        </row>
        <row r="26">
          <cell r="D26" t="str">
            <v>LO#1 CIA Educational Note: IFRS 17 – Fair Value of Insurance Contracts (Including Excel)</v>
          </cell>
        </row>
        <row r="27">
          <cell r="D27" t="str">
            <v>LO#1 LFM-658-23: Risk Adjustments For Insurance Contracts Under IFRS 17, Chapter 2 “Principles Underlying Risk adjustments”</v>
          </cell>
        </row>
        <row r="28">
          <cell r="D28" t="str">
            <v>LO#1 LFM-856-23: US GAAP for Life Insurers, 2022 - Chapter 1:    US GAAP - Objectives and Implications</v>
          </cell>
        </row>
        <row r="29">
          <cell r="D29" t="str">
            <v>LO#1 LFM-856-23: US GAAP for Life Insurers, 2022 - Chapter 3:    US GAAP - Product Classification</v>
          </cell>
        </row>
        <row r="30">
          <cell r="D30" t="str">
            <v>LO#1 LFM-856-23: US GAAP for Life Insurers, 2022 - Chapter 4:    US GAAP - Expenses and Capitalization</v>
          </cell>
        </row>
        <row r="31">
          <cell r="D31" t="str">
            <v>LO#1 LFM-856-23: US GAAP for Life Insurers, 2022 - Chapter 5:    US GAAP - Non-participating Traditional Life Insurance</v>
          </cell>
        </row>
        <row r="32">
          <cell r="D32" t="str">
            <v>LO#1 LFM-856-23: US GAAP for Life Insurers, 2022 - Chapter 6:    US GAAP - Participating Traditional Life Insurance</v>
          </cell>
        </row>
        <row r="33">
          <cell r="D33" t="str">
            <v>LO#1 LFM-856-23: US GAAP for Life Insurers, 2022 - Chapter 7:    US GAAP - Universal Life Insurance (only sections 1, 2, 5-7)</v>
          </cell>
        </row>
        <row r="34">
          <cell r="D34" t="str">
            <v>LO#1 LFM-856-23: US GAAP for Life Insurers, 2022 - Chapter 8:   US GAAP - Long Duration Health (only sections 1, 2.8.2, 3-5)</v>
          </cell>
        </row>
        <row r="35">
          <cell r="D35" t="str">
            <v>LO#1 LFM-856-23: US GAAP for Life Insurers, 2022 - Chapter 11:    US GAAP - Deferred Annuities</v>
          </cell>
        </row>
        <row r="36">
          <cell r="D36" t="str">
            <v>LO#1 LFM-856-23: US GAAP for Life Insurers, 2022 - Chapter 12:    US GAAP - Annuities in Payment Status</v>
          </cell>
        </row>
        <row r="37">
          <cell r="D37" t="str">
            <v>LO#1 LFM-856-23: US GAAP for Life Insurers, 2022 - Chapter 13:    US GAAP - Group Pension (only sections 2.3, 3 &amp; 4)</v>
          </cell>
        </row>
        <row r="38">
          <cell r="D38" t="str">
            <v>LO#1 LFM-856-23: US GAAP for Life Insurers, 2022 - Chapter 15:   US GAAP - Reinsurance</v>
          </cell>
        </row>
        <row r="39">
          <cell r="D39" t="str">
            <v>LO#1 LFM-856-23: US GAAP for Life Insurers, 2022 - Chapter 19:   US GAAP - Investment Accounting</v>
          </cell>
        </row>
        <row r="40">
          <cell r="D40" t="str">
            <v>LO#1 LFM-856-23: US GAAP for Life Insurers, 2022 - Chapter 20:   US GAAP - Derivatives and Hedging</v>
          </cell>
        </row>
        <row r="41">
          <cell r="D41" t="str">
            <v>LO#1 Implementation Considerations For VA Market Risk Benefits, Financial Reporter, Sep 2019</v>
          </cell>
        </row>
        <row r="42">
          <cell r="D42" t="str">
            <v>LO#1 Targeted Improvements Interactive Model</v>
          </cell>
        </row>
        <row r="43">
          <cell r="D43" t="str">
            <v>LO#2 LFM-650-20: FASB in Focus - ACCOUNTING STANDARDS UPDATE NO. 2018-12: Targeted Improvements to the Accounting for Long-Duration Contracts Issued by Insurance Companies</v>
          </cell>
        </row>
        <row r="44">
          <cell r="D44" t="str">
            <v>LO#2 LFM-143-20: Fundamentals of the Principle Based Approach to Statutory Reserves for Life Insurance, Rudolph</v>
          </cell>
        </row>
        <row r="45">
          <cell r="D45" t="str">
            <v>LO#2 LFM-149-21: Insurance Contracts Accounting Guide, PWC, Oct 2019 (Sections 1.1, 3.5, 5.1-5.4, 5.6; Figures IG 2-1, 2-2)</v>
          </cell>
        </row>
        <row r="46">
          <cell r="D46" t="str">
            <v>LO#2 LFM-144-20: The Modernization of Insurance Company Solvency Regulation in the US, Klein, Networks Financial Institute Policy Brief, 2012 (exclude Sections 7 and 9)</v>
          </cell>
        </row>
        <row r="47">
          <cell r="D47" t="str">
            <v>LO#2 Bridging the GAAP: IFRS 17 and LDTI Differences Explored, Financial Reporter, July 2022</v>
          </cell>
        </row>
        <row r="48">
          <cell r="D48" t="str">
            <v>LO#2 Regulatory Capital Adequacy for Life Insurance Companies: A Comparison of Four Jurisdictions (including spreadsheet)</v>
          </cell>
        </row>
        <row r="49">
          <cell r="D49" t="str">
            <v>LO#2 Valuation of Life Insurance Liabilities, Lombardi, Louis J., 5th Edition, 2018, Chapter 1 – Overview of Valuation Concepts (exclude 1.1-9)</v>
          </cell>
        </row>
        <row r="50">
          <cell r="D50" t="str">
            <v>LO#2 Valuation of Life Insurance Liabilities, Lombardi, Louis J., 5th Edition, 2018, Chapter 2 – Product Classifications (2.2 only)</v>
          </cell>
        </row>
        <row r="51">
          <cell r="D51" t="str">
            <v>LO#2 Valuation of Life Insurance Liabilities, Lombardi, Louis J., 5th Edition, 2018, Chapter 3 – NAIC Annual Statement</v>
          </cell>
        </row>
        <row r="52">
          <cell r="D52" t="str">
            <v>LO#2 Valuation of Life Insurance Liabilities, Lombardi, Louis J., 5th Edition, 2018, Chapter 4 – Standard Valuation Law</v>
          </cell>
        </row>
        <row r="53">
          <cell r="D53" t="str">
            <v>LO#2 Valuation of Life Insurance Liabilities, Lombardi, Louis J., 5th Edition, 2018, Chapter 5 – The Valuation Manual</v>
          </cell>
        </row>
        <row r="54">
          <cell r="D54" t="str">
            <v>LO#2 Valuation of Life Insurance Liabilities, Lombardi, Louis J., 5th Edition, 2018, Chapter 10 – Valuation Assumptions (exclude 10.1.3, 10.3.8)</v>
          </cell>
        </row>
        <row r="55">
          <cell r="D55" t="str">
            <v>LO#2 Valuation of Life Insurance Liabilities, Lombardi, Louis J., 5th Edition, 2018, Chapter 11 – Valuation Methodologies (exclude 11.3.9 to 11.3.11)</v>
          </cell>
        </row>
        <row r="56">
          <cell r="D56" t="str">
            <v xml:space="preserve">LO#2 Valuation of Life Insurance Liabilities, Lombardi, Louis J., 5th Edition, 2018, Chapter 12 – Whole Life </v>
          </cell>
        </row>
        <row r="57">
          <cell r="D57" t="str">
            <v xml:space="preserve">LO#2 Valuation of Life Insurance Liabilities, Lombardi, Louis J., 5th Edition, 2018, Chapter 13 – Term Life Insurance </v>
          </cell>
        </row>
        <row r="58">
          <cell r="D58" t="str">
            <v>LO#2 Valuation of Life Insurance Liabilities, Lombardi, Louis J., 5th Edition, 2018, Chapter 14 – Universal Life (exclude 14.4.8, 14.4.9, 14.5.0, 14.6.2-6)</v>
          </cell>
        </row>
        <row r="59">
          <cell r="D59" t="str">
            <v>LO#2 Valuation of Life Insurance Liabilities, Lombardi, Louis J., 5th Edition, 2018, Chapter 16 – Indexed Universal Life (exclude 16.4.2-3)</v>
          </cell>
        </row>
        <row r="60">
          <cell r="D60" t="str">
            <v>LO#2 Valuation of Life Insurance Liabilities, Lombardi, Louis J., 5th Edition, 2018, Chapter 18 – Fixed Deferred  Annuities (exclude 18.7.4, 18.8)</v>
          </cell>
        </row>
        <row r="61">
          <cell r="D61" t="str">
            <v xml:space="preserve">LO#2 Valuation of Life Insurance Liabilities, Lombardi, Louis J., 5th Edition, 2018, Chapter 20 -- Indexed Deferred Annuities </v>
          </cell>
        </row>
        <row r="62">
          <cell r="D62" t="str">
            <v xml:space="preserve">LO#2 Valuation of Life Insurance Liabilities, Lombardi, Louis J., 5th Edition, 2018, Chapter 21 – Immediate Annuities </v>
          </cell>
        </row>
        <row r="63">
          <cell r="D63" t="str">
            <v>LO#2 Valuation of Life Insurance Liabilities, Lombardi, Louis J., 5th Edition, 2018, Chapter 22 – Miscellaneous Reserves (exclude 22.3 to 22.4) </v>
          </cell>
        </row>
        <row r="64">
          <cell r="D64" t="str">
            <v>LO#2 Valuation of Life Insurance Liabilities, Lombardi, Louis J., 5th Edition, 2018, Chapter 23 – PBR for Life Products (exclude 23.1)</v>
          </cell>
        </row>
        <row r="65">
          <cell r="D65" t="str">
            <v>LO#2 Valuation of Life Insurance Liabilities, Lombardi, Louis J., 5th Edition, 2018, Chapter 24 - Addendum for Variable Annuity Updates</v>
          </cell>
        </row>
        <row r="66">
          <cell r="D66" t="str">
            <v>LO#2 Valuation of Life Insurance Liabilities, Lombardi, Louis J., 5th Edition, 2018, Chapter 25 - Overview of VM-31</v>
          </cell>
        </row>
        <row r="67">
          <cell r="D67" t="str">
            <v>LO#2 Impacts of AG 48, FR, 2015</v>
          </cell>
        </row>
        <row r="68">
          <cell r="D68" t="str">
            <v>LO#2 LFM-822-16: Study Note on Actuarial Guidelines AG 38 &amp; 48 (exclude pages 6 to 8)</v>
          </cell>
        </row>
        <row r="69">
          <cell r="D69" t="str">
            <v>LO#2 Practitioner Considerations for Guideline Excess Spread Attribution Methodology under Actuarial Guideline LIII (AG53), SOA Research Institute, Jan 2023</v>
          </cell>
        </row>
        <row r="70">
          <cell r="D70" t="str">
            <v>LO#2 Principle-Based Reserves Interactive Model</v>
          </cell>
        </row>
        <row r="71">
          <cell r="D71" t="str">
            <v>LO#2 PBA Corner, Financial Reporter, Jun 2016</v>
          </cell>
        </row>
        <row r="72">
          <cell r="D72" t="str">
            <v>LO#2 Reflection of COVID-19 in Life Insurance Mortality Improvement: A Discussion Brief, American Academy of Actuaries, May 2022</v>
          </cell>
        </row>
        <row r="73">
          <cell r="D73" t="str">
            <v>LO#3 Canadian Insurance Taxation, Swales, et. Al., 4th Ed, 2015, Chapter 3, Liability for Income Tax</v>
          </cell>
        </row>
        <row r="74">
          <cell r="D74" t="str">
            <v>LO#3 Canadian Insurance Taxation, Swales, et. Al., 4th Ed, 2015, Chapter 4, Income for Tax Purposes - General Rules,</v>
          </cell>
        </row>
        <row r="75">
          <cell r="D75" t="str">
            <v>LO#3 Canadian Insurance Taxation, Swales, et. Al., 4th Ed, 2015, Chapter 5, Investment Income,</v>
          </cell>
        </row>
        <row r="76">
          <cell r="D76" t="str">
            <v>LO#3 Canadian Insurance Taxation, Swales, et. Al., 4th Ed, 2015, Chapter 6, Reserves,</v>
          </cell>
        </row>
        <row r="77">
          <cell r="D77" t="str">
            <v>LO#3 Canadian Insurance Taxation, Swales, et. Al., 4th Ed, 2015, Chapter 9, IIT</v>
          </cell>
        </row>
        <row r="78">
          <cell r="D78" t="str">
            <v xml:space="preserve">LO#3 Canadian Insurance Taxation, Swales, et. Al., 4th Ed, 2015, Chapter 10, The Taxation of Life Insurance Policies </v>
          </cell>
        </row>
        <row r="79">
          <cell r="D79" t="str">
            <v>LO#3 Canadian Insurance Taxation, Swales, et. Al., 4th Ed, 2015, Chapter 11, The Taxation of Annuites</v>
          </cell>
        </row>
        <row r="80">
          <cell r="D80" t="str">
            <v>LO#3 Canadian Insurance Taxation, Swales, et. Al., 4th Ed, 2015, Chapter 24, Provincial Premium Tax,</v>
          </cell>
        </row>
        <row r="81">
          <cell r="D81" t="str">
            <v>LO#3 LFM-846-20: Company Tax – Introductory Study Note</v>
          </cell>
        </row>
        <row r="82">
          <cell r="D82" t="str">
            <v xml:space="preserve">LO#3 LFM-845-20: Chapters 1 and 2 of Life Insurance and Modified Endowments Under IRC §7702 and §7702A, Desrochers, 2nd Edition </v>
          </cell>
        </row>
        <row r="83">
          <cell r="D83" t="str">
            <v>LO#3 LFM-850-22: Changes to Section 7702 (IRC) and Nonforfeiture Interet Rates, Lewis &amp; Ellis, Jan 2021</v>
          </cell>
        </row>
        <row r="84">
          <cell r="D84" t="str">
            <v>LO#3 The Tax Cuts and Jobs Act of 2017— Effects on Life Insurers, American Academy of Actuaries, Oct 2020</v>
          </cell>
        </row>
        <row r="85">
          <cell r="D85" t="str">
            <v>LO#4 Economic Capital for life Insurance Companies, SOA Research paper, Oct 2016 (only sections 2 and 6)</v>
          </cell>
        </row>
        <row r="86">
          <cell r="D86" t="str">
            <v xml:space="preserve">LO#4 A Multi-Stakeholder Approach to Capital Adequacy, Conning Research </v>
          </cell>
        </row>
        <row r="87">
          <cell r="D87" t="str">
            <v xml:space="preserve">LO#4 The Theory of Risk Capital in Financial Firms, Chew </v>
          </cell>
        </row>
        <row r="88">
          <cell r="D88" t="str">
            <v xml:space="preserve">LO#4 The Theory of Risk Capital in Financial Firms, Chew </v>
          </cell>
        </row>
        <row r="89">
          <cell r="D89" t="str">
            <v>LO#4 LFM-645-23: OSFI LICAT Guideline, Chapters 1 - 11, excluding Sections 4.2-4.4 and 7.3-7.11</v>
          </cell>
        </row>
        <row r="90">
          <cell r="D90" t="str">
            <v>LO#4 LFM-636-20: OSFI Guideline A-4 Internal Target Capital Ratio for Insurance Companies, December 2017</v>
          </cell>
        </row>
        <row r="91">
          <cell r="D91" t="str">
            <v>LO#4 LFM-641-19: OSFI: Own Risk and Solvency Assessment (E-19), December 2017</v>
          </cell>
        </row>
        <row r="92">
          <cell r="D92" t="str">
            <v xml:space="preserve">LO#4 LFM-151-22: IAIS—International Capital Standard, ComFrame, Holistic Framework for Systemic Risk in the Insurance Sector, Sullivan &amp; Cromwell LLP, Dec 2019, Only pages 1-3, 8-28  </v>
          </cell>
        </row>
        <row r="93">
          <cell r="D93" t="str">
            <v>LO#4 LFM-813-13: U.S. Insurance Regulation Solvency Framework and Current Topics</v>
          </cell>
        </row>
        <row r="94">
          <cell r="D94" t="str">
            <v>LO#4 Lombardi, Chapter 29 – Risk-Based Capital, Valuation of Insurance Liabilities, 5th Ed.</v>
          </cell>
        </row>
        <row r="95">
          <cell r="D95" t="str">
            <v xml:space="preserve">LO#4 LFM-852-22: Group Capital Calculation: Public Summary, National Association of Insurance Commissioners,  Dec 2020  </v>
          </cell>
        </row>
        <row r="96">
          <cell r="D96" t="str">
            <v>LO#4 LFM-853-22: Group Capital Calculation: Pictorial, National Association of Insurance Commissioners, Dec 2020</v>
          </cell>
        </row>
        <row r="97">
          <cell r="D97" t="str">
            <v>LO#4 LFM-854-22:NAIC Own Risk and Solvency Assessment (ORSA) Guidance Manual, National Association of Insurance Commissioners, Dec 2017</v>
          </cell>
        </row>
        <row r="98">
          <cell r="D98" t="str">
            <v>LO#4 ASOP 55 – Capital Adequacy Assessment, Section 3 and Appendix 1</v>
          </cell>
        </row>
        <row r="99">
          <cell r="D99" t="str">
            <v xml:space="preserve">LO#5 LFM-106-07: Insurance Industry Mergers and Acquisitions, Chapter 4 (Sections 4.1-4.6) </v>
          </cell>
        </row>
        <row r="100">
          <cell r="D100" t="str">
            <v xml:space="preserve">LO#5 Embedded Value: Practice and Theory, SOA, Actuarial Practice Forum, March 2009 </v>
          </cell>
        </row>
        <row r="101">
          <cell r="D101" t="str">
            <v xml:space="preserve">LO#5 LFM-138-16: Prudential Financial - Stockholder's Equity and Operating Leverage, HBR, 2008  </v>
          </cell>
        </row>
        <row r="102">
          <cell r="D102" t="str">
            <v>LO#5 Will IFRS 17 replace EV, Milliman, Sep 2018</v>
          </cell>
        </row>
        <row r="103">
          <cell r="D103" t="str">
            <v>LO#5 OSFI Guideline B-15: Climate Risk Management</v>
          </cell>
        </row>
        <row r="104">
          <cell r="D104" t="str">
            <v>LO#5 Chapter 19 – Variable Deferred Annuities, Lombardi, Valuation of Insurance Liabilities, 5th Ed., Section 19.4</v>
          </cell>
        </row>
        <row r="105">
          <cell r="D105" t="str">
            <v>LO#6 LFM-144-20: The Modernization of Insurance Company Solvency Regulation in the US, Klein, Networks Financial Institute Policy Brief, 2012 (exclude Sections 7 and 9)</v>
          </cell>
        </row>
        <row r="106">
          <cell r="D106" t="str">
            <v xml:space="preserve">LO#6 LFM-XXX-24: Insurance Contracts First Impressions: 2020 Edition IFRS 17, KPMG, July 2020 </v>
          </cell>
        </row>
        <row r="107">
          <cell r="D107" t="str">
            <v>LO#6 LFM-847-20: Life Insurance Regulatory Framework, OSFI, 2012</v>
          </cell>
        </row>
        <row r="108">
          <cell r="D108" t="str">
            <v xml:space="preserve">LO#6 LFM-151-22: IAIS—International Capital Standard, ComFrame, Holistic Framework for Systemic Risk in the Insurance Sector, Sullivan &amp; Cromwell LLP, Dec 2019, Pages 1-3, 8-28 </v>
          </cell>
        </row>
        <row r="109">
          <cell r="D109" t="str">
            <v>LO#6 Bridging the GAAP: IFRS 17 and LDTI Differences Explored, Financial Reporter, July 2022</v>
          </cell>
        </row>
        <row r="110">
          <cell r="D110" t="str">
            <v>LO#6 Regulatory Capital Adequacy for Life Insurance Companies: A Comparison of Four Jurisdictions (including spreadsheet)</v>
          </cell>
        </row>
        <row r="117">
          <cell r="C117" t="str">
            <v>Retrieval</v>
          </cell>
        </row>
        <row r="118">
          <cell r="C118" t="str">
            <v>Comprehension</v>
          </cell>
        </row>
        <row r="119">
          <cell r="C119" t="str">
            <v>Analysis</v>
          </cell>
        </row>
        <row r="120">
          <cell r="C120" t="str">
            <v>Knowledge Utilization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FA62-C68A-473B-8EC5-118D0E1ABDC6}">
  <sheetPr>
    <tabColor theme="7"/>
  </sheetPr>
  <dimension ref="A1:M46"/>
  <sheetViews>
    <sheetView workbookViewId="0">
      <selection activeCell="C22" sqref="C22"/>
    </sheetView>
  </sheetViews>
  <sheetFormatPr defaultRowHeight="13.2" x14ac:dyDescent="0.25"/>
  <cols>
    <col min="1" max="1" width="45.109375" bestFit="1" customWidth="1"/>
    <col min="2" max="2" width="9.44140625" bestFit="1" customWidth="1"/>
    <col min="3" max="10" width="9.33203125" bestFit="1" customWidth="1"/>
    <col min="11" max="11" width="9.5546875" customWidth="1"/>
    <col min="12" max="12" width="8.6640625" bestFit="1" customWidth="1"/>
  </cols>
  <sheetData>
    <row r="1" spans="1:12" s="2" customFormat="1" x14ac:dyDescent="0.25">
      <c r="A1" s="1" t="s">
        <v>0</v>
      </c>
    </row>
    <row r="2" spans="1:12" s="2" customFormat="1" x14ac:dyDescent="0.25">
      <c r="A2" s="3" t="s">
        <v>1</v>
      </c>
    </row>
    <row r="3" spans="1:12" s="2" customFormat="1" x14ac:dyDescent="0.25">
      <c r="A3" s="3" t="s">
        <v>2</v>
      </c>
    </row>
    <row r="4" spans="1:12" s="2" customFormat="1" x14ac:dyDescent="0.25">
      <c r="A4" s="3" t="s">
        <v>3</v>
      </c>
    </row>
    <row r="5" spans="1:12" s="2" customFormat="1" x14ac:dyDescent="0.25">
      <c r="A5" s="3"/>
    </row>
    <row r="6" spans="1:12" s="2" customFormat="1" ht="13.8" thickBot="1" x14ac:dyDescent="0.3">
      <c r="A6" s="3"/>
    </row>
    <row r="7" spans="1:12" s="2" customFormat="1" ht="15" thickBot="1" x14ac:dyDescent="0.35">
      <c r="A7" s="4" t="s">
        <v>4</v>
      </c>
      <c r="B7" s="5">
        <v>0</v>
      </c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6">
        <v>10</v>
      </c>
    </row>
    <row r="8" spans="1:12" s="2" customFormat="1" ht="14.4" x14ac:dyDescent="0.3">
      <c r="A8" s="7" t="s">
        <v>5</v>
      </c>
      <c r="B8" s="8"/>
      <c r="C8" s="8">
        <v>1000</v>
      </c>
      <c r="D8" s="8">
        <v>1000</v>
      </c>
      <c r="E8" s="8">
        <v>1000</v>
      </c>
      <c r="F8" s="8">
        <v>1000</v>
      </c>
      <c r="G8" s="8">
        <v>1000</v>
      </c>
      <c r="H8" s="8">
        <v>1000</v>
      </c>
      <c r="I8" s="8">
        <v>1000</v>
      </c>
      <c r="J8" s="8">
        <v>1000</v>
      </c>
      <c r="K8" s="8">
        <v>1000</v>
      </c>
      <c r="L8" s="9">
        <v>1000</v>
      </c>
    </row>
    <row r="9" spans="1:12" s="2" customFormat="1" ht="14.4" x14ac:dyDescent="0.3">
      <c r="A9" s="7" t="s">
        <v>6</v>
      </c>
      <c r="B9" s="8"/>
      <c r="C9" s="8">
        <v>1045</v>
      </c>
      <c r="D9" s="8">
        <v>1045</v>
      </c>
      <c r="E9" s="8">
        <v>1045</v>
      </c>
      <c r="F9" s="8">
        <v>1045</v>
      </c>
      <c r="G9" s="8">
        <v>1045</v>
      </c>
      <c r="H9" s="8">
        <v>1045</v>
      </c>
      <c r="I9" s="8">
        <v>1045</v>
      </c>
      <c r="J9" s="8">
        <v>1045</v>
      </c>
      <c r="K9" s="8">
        <v>1045</v>
      </c>
      <c r="L9" s="9">
        <v>1045</v>
      </c>
    </row>
    <row r="10" spans="1:12" s="2" customFormat="1" ht="14.4" x14ac:dyDescent="0.3">
      <c r="A10" s="7" t="s">
        <v>7</v>
      </c>
      <c r="B10" s="8"/>
      <c r="C10" s="8">
        <v>10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8">
        <v>10</v>
      </c>
      <c r="L10" s="9">
        <v>10</v>
      </c>
    </row>
    <row r="11" spans="1:12" s="2" customFormat="1" ht="13.8" thickBot="1" x14ac:dyDescent="0.3">
      <c r="A11" s="10" t="s">
        <v>8</v>
      </c>
      <c r="B11" s="11"/>
      <c r="C11" s="12">
        <v>101.46359696948799</v>
      </c>
      <c r="D11" s="12">
        <v>93.396776817962831</v>
      </c>
      <c r="E11" s="12">
        <v>84.926615658861039</v>
      </c>
      <c r="F11" s="12">
        <v>76.032946441804071</v>
      </c>
      <c r="G11" s="12">
        <v>66.694593763894261</v>
      </c>
      <c r="H11" s="12">
        <v>56.88932345208903</v>
      </c>
      <c r="I11" s="12">
        <v>46.593789624693414</v>
      </c>
      <c r="J11" s="12">
        <v>35.783479105928073</v>
      </c>
      <c r="K11" s="12">
        <v>24.432653061224496</v>
      </c>
      <c r="L11" s="13">
        <v>12.514285714285704</v>
      </c>
    </row>
    <row r="12" spans="1:12" s="2" customFormat="1" ht="13.8" thickBot="1" x14ac:dyDescent="0.3"/>
    <row r="13" spans="1:12" s="2" customFormat="1" ht="14.4" x14ac:dyDescent="0.3">
      <c r="A13" s="14" t="s">
        <v>9</v>
      </c>
      <c r="B13" s="15">
        <v>0.05</v>
      </c>
    </row>
    <row r="14" spans="1:12" s="2" customFormat="1" ht="14.4" x14ac:dyDescent="0.3">
      <c r="A14" s="16" t="s">
        <v>8</v>
      </c>
      <c r="B14" s="17">
        <v>0.06</v>
      </c>
    </row>
    <row r="15" spans="1:12" s="2" customFormat="1" ht="15" thickBot="1" x14ac:dyDescent="0.35">
      <c r="A15" s="18" t="s">
        <v>10</v>
      </c>
      <c r="B15" s="19">
        <v>0.1</v>
      </c>
    </row>
    <row r="16" spans="1:12" ht="14.4" x14ac:dyDescent="0.3">
      <c r="A16" s="20"/>
      <c r="B16" s="21"/>
    </row>
    <row r="17" spans="1:13" ht="14.7" customHeight="1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3" ht="13.8" thickBot="1" x14ac:dyDescent="0.3"/>
    <row r="19" spans="1:13" ht="15" thickBot="1" x14ac:dyDescent="0.35">
      <c r="A19" s="22" t="s">
        <v>11</v>
      </c>
      <c r="B19" s="23">
        <f t="shared" ref="B19:L19" si="0">B7</f>
        <v>0</v>
      </c>
      <c r="C19" s="23">
        <f t="shared" si="0"/>
        <v>1</v>
      </c>
      <c r="D19" s="23">
        <f t="shared" si="0"/>
        <v>2</v>
      </c>
      <c r="E19" s="23">
        <f t="shared" si="0"/>
        <v>3</v>
      </c>
      <c r="F19" s="23">
        <f t="shared" si="0"/>
        <v>4</v>
      </c>
      <c r="G19" s="23">
        <f t="shared" si="0"/>
        <v>5</v>
      </c>
      <c r="H19" s="23">
        <f t="shared" si="0"/>
        <v>6</v>
      </c>
      <c r="I19" s="23">
        <f t="shared" si="0"/>
        <v>7</v>
      </c>
      <c r="J19" s="23">
        <f t="shared" si="0"/>
        <v>8</v>
      </c>
      <c r="K19" s="23">
        <f t="shared" si="0"/>
        <v>9</v>
      </c>
      <c r="L19" s="23">
        <f t="shared" si="0"/>
        <v>10</v>
      </c>
    </row>
    <row r="21" spans="1:13" x14ac:dyDescent="0.25">
      <c r="A21" s="24" t="s">
        <v>12</v>
      </c>
      <c r="B21">
        <v>1</v>
      </c>
      <c r="C21">
        <f t="shared" ref="C21:L21" si="1">(1+$B$15)^-C19</f>
        <v>0.90909090909090906</v>
      </c>
      <c r="D21">
        <f t="shared" si="1"/>
        <v>0.82644628099173545</v>
      </c>
      <c r="E21">
        <f t="shared" si="1"/>
        <v>0.75131480090157754</v>
      </c>
      <c r="F21">
        <f t="shared" si="1"/>
        <v>0.68301345536507052</v>
      </c>
      <c r="G21">
        <f t="shared" si="1"/>
        <v>0.62092132305915493</v>
      </c>
      <c r="H21">
        <f t="shared" si="1"/>
        <v>0.56447393005377722</v>
      </c>
      <c r="I21">
        <f t="shared" si="1"/>
        <v>0.51315811823070645</v>
      </c>
      <c r="J21">
        <f t="shared" si="1"/>
        <v>0.46650738020973315</v>
      </c>
      <c r="K21">
        <f t="shared" si="1"/>
        <v>0.42409761837248466</v>
      </c>
      <c r="L21">
        <f t="shared" si="1"/>
        <v>0.38554328942953148</v>
      </c>
    </row>
    <row r="22" spans="1:13" x14ac:dyDescent="0.25">
      <c r="A22" s="24" t="s">
        <v>13</v>
      </c>
      <c r="B22">
        <v>1</v>
      </c>
      <c r="C22" s="25">
        <f t="shared" ref="C22:L22" si="2">(1+$B$13)^-C19</f>
        <v>0.95238095238095233</v>
      </c>
      <c r="D22">
        <f t="shared" si="2"/>
        <v>0.90702947845804982</v>
      </c>
      <c r="E22">
        <f t="shared" si="2"/>
        <v>0.86383759853147601</v>
      </c>
      <c r="F22">
        <f t="shared" si="2"/>
        <v>0.82270247479188197</v>
      </c>
      <c r="G22">
        <f t="shared" si="2"/>
        <v>0.78352616646845896</v>
      </c>
      <c r="H22">
        <f t="shared" si="2"/>
        <v>0.74621539663662761</v>
      </c>
      <c r="I22">
        <f t="shared" si="2"/>
        <v>0.71068133013012147</v>
      </c>
      <c r="J22">
        <f t="shared" si="2"/>
        <v>0.67683936202868722</v>
      </c>
      <c r="K22">
        <f t="shared" si="2"/>
        <v>0.64460891621779726</v>
      </c>
      <c r="L22">
        <f t="shared" si="2"/>
        <v>0.61391325354075932</v>
      </c>
    </row>
    <row r="25" spans="1:13" ht="16.2" thickBot="1" x14ac:dyDescent="0.35">
      <c r="A25" s="26" t="s">
        <v>14</v>
      </c>
      <c r="B25" s="2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3" ht="15" thickBot="1" x14ac:dyDescent="0.35">
      <c r="A26" s="28" t="s">
        <v>14</v>
      </c>
      <c r="B26" s="29" t="s">
        <v>15</v>
      </c>
      <c r="C26" s="28">
        <f t="shared" ref="C26:L26" si="3">C19</f>
        <v>1</v>
      </c>
      <c r="D26" s="30">
        <f t="shared" si="3"/>
        <v>2</v>
      </c>
      <c r="E26" s="30">
        <f t="shared" si="3"/>
        <v>3</v>
      </c>
      <c r="F26" s="30">
        <f t="shared" si="3"/>
        <v>4</v>
      </c>
      <c r="G26" s="30">
        <f t="shared" si="3"/>
        <v>5</v>
      </c>
      <c r="H26" s="30">
        <f t="shared" si="3"/>
        <v>6</v>
      </c>
      <c r="I26" s="30">
        <f t="shared" si="3"/>
        <v>7</v>
      </c>
      <c r="J26" s="30">
        <f t="shared" si="3"/>
        <v>8</v>
      </c>
      <c r="K26" s="30">
        <f t="shared" si="3"/>
        <v>9</v>
      </c>
      <c r="L26" s="29">
        <f t="shared" si="3"/>
        <v>10</v>
      </c>
    </row>
    <row r="27" spans="1:13" s="33" customFormat="1" x14ac:dyDescent="0.25">
      <c r="A27" s="31" t="s">
        <v>6</v>
      </c>
      <c r="B27" s="24"/>
      <c r="C27" s="32">
        <f t="shared" ref="C27:L28" si="4">C9</f>
        <v>1045</v>
      </c>
      <c r="D27" s="32">
        <f t="shared" si="4"/>
        <v>1045</v>
      </c>
      <c r="E27" s="32">
        <f t="shared" si="4"/>
        <v>1045</v>
      </c>
      <c r="F27" s="32">
        <f t="shared" si="4"/>
        <v>1045</v>
      </c>
      <c r="G27" s="32">
        <f t="shared" si="4"/>
        <v>1045</v>
      </c>
      <c r="H27" s="32">
        <f t="shared" si="4"/>
        <v>1045</v>
      </c>
      <c r="I27" s="32">
        <f t="shared" si="4"/>
        <v>1045</v>
      </c>
      <c r="J27" s="32">
        <f t="shared" si="4"/>
        <v>1045</v>
      </c>
      <c r="K27" s="32">
        <f t="shared" si="4"/>
        <v>1045</v>
      </c>
      <c r="L27" s="32">
        <f t="shared" si="4"/>
        <v>1045</v>
      </c>
    </row>
    <row r="28" spans="1:13" s="33" customFormat="1" x14ac:dyDescent="0.25">
      <c r="A28" s="31" t="s">
        <v>7</v>
      </c>
      <c r="B28" s="24"/>
      <c r="C28" s="32">
        <f t="shared" si="4"/>
        <v>10</v>
      </c>
      <c r="D28" s="32">
        <f t="shared" si="4"/>
        <v>10</v>
      </c>
      <c r="E28" s="32">
        <f t="shared" si="4"/>
        <v>10</v>
      </c>
      <c r="F28" s="32">
        <f t="shared" si="4"/>
        <v>10</v>
      </c>
      <c r="G28" s="32">
        <f t="shared" si="4"/>
        <v>10</v>
      </c>
      <c r="H28" s="32">
        <f t="shared" si="4"/>
        <v>10</v>
      </c>
      <c r="I28" s="32">
        <f t="shared" si="4"/>
        <v>10</v>
      </c>
      <c r="J28" s="32">
        <f t="shared" si="4"/>
        <v>10</v>
      </c>
      <c r="K28" s="32">
        <f t="shared" si="4"/>
        <v>10</v>
      </c>
      <c r="L28" s="32">
        <f t="shared" si="4"/>
        <v>10</v>
      </c>
    </row>
    <row r="29" spans="1:13" s="33" customFormat="1" x14ac:dyDescent="0.25">
      <c r="A29" s="33" t="s">
        <v>16</v>
      </c>
      <c r="B29" s="24"/>
      <c r="C29" s="32">
        <f>C27+C28</f>
        <v>1055</v>
      </c>
      <c r="D29" s="32">
        <f t="shared" ref="D29:L29" si="5">D27+D28</f>
        <v>1055</v>
      </c>
      <c r="E29" s="32">
        <f t="shared" si="5"/>
        <v>1055</v>
      </c>
      <c r="F29" s="32">
        <f t="shared" si="5"/>
        <v>1055</v>
      </c>
      <c r="G29" s="32">
        <f t="shared" si="5"/>
        <v>1055</v>
      </c>
      <c r="H29" s="32">
        <f t="shared" si="5"/>
        <v>1055</v>
      </c>
      <c r="I29" s="32">
        <f t="shared" si="5"/>
        <v>1055</v>
      </c>
      <c r="J29" s="32">
        <f t="shared" si="5"/>
        <v>1055</v>
      </c>
      <c r="K29" s="32">
        <f t="shared" si="5"/>
        <v>1055</v>
      </c>
      <c r="L29" s="32">
        <f t="shared" si="5"/>
        <v>1055</v>
      </c>
      <c r="M29" s="34"/>
    </row>
    <row r="30" spans="1:13" s="33" customFormat="1" x14ac:dyDescent="0.25">
      <c r="A30" s="33" t="s">
        <v>17</v>
      </c>
      <c r="B30" s="35">
        <f>SUMPRODUCT(C27:L27,C22:L22)</f>
        <v>8069.2130009981283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6"/>
    </row>
    <row r="31" spans="1:13" s="33" customFormat="1" x14ac:dyDescent="0.25">
      <c r="A31" s="33" t="s">
        <v>18</v>
      </c>
      <c r="B31" s="35">
        <f>SUMPRODUCT(C29:L29,C22:L22)</f>
        <v>8146.4303502899775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3" s="33" customFormat="1" x14ac:dyDescent="0.25">
      <c r="A32" s="33" t="s">
        <v>8</v>
      </c>
      <c r="B32" s="24"/>
      <c r="C32" s="35">
        <f>C11</f>
        <v>101.46359696948799</v>
      </c>
      <c r="D32" s="35">
        <f t="shared" ref="D32:L32" si="6">D11</f>
        <v>93.396776817962831</v>
      </c>
      <c r="E32" s="35">
        <f t="shared" si="6"/>
        <v>84.926615658861039</v>
      </c>
      <c r="F32" s="35">
        <f t="shared" si="6"/>
        <v>76.032946441804071</v>
      </c>
      <c r="G32" s="35">
        <f t="shared" si="6"/>
        <v>66.694593763894261</v>
      </c>
      <c r="H32" s="35">
        <f t="shared" si="6"/>
        <v>56.88932345208903</v>
      </c>
      <c r="I32" s="35">
        <f t="shared" si="6"/>
        <v>46.593789624693414</v>
      </c>
      <c r="J32" s="35">
        <f t="shared" si="6"/>
        <v>35.783479105928073</v>
      </c>
      <c r="K32" s="35">
        <f t="shared" si="6"/>
        <v>24.432653061224496</v>
      </c>
      <c r="L32" s="35">
        <f t="shared" si="6"/>
        <v>12.514285714285704</v>
      </c>
    </row>
    <row r="33" spans="1:12" s="33" customFormat="1" x14ac:dyDescent="0.25">
      <c r="A33" s="33" t="s">
        <v>19</v>
      </c>
      <c r="B33" s="37">
        <f>SUMPRODUCT(C32:L32,C21:L21)</f>
        <v>414.47970401057768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1:12" s="33" customFormat="1" x14ac:dyDescent="0.25">
      <c r="A34" s="33" t="s">
        <v>20</v>
      </c>
      <c r="B34" s="37">
        <f>SUMPRODUCT(C9:L9,C21:L21)-SUMPRODUCT(C8:L8,C21:L21)</f>
        <v>276.50551975671078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</row>
    <row r="35" spans="1:12" s="33" customFormat="1" x14ac:dyDescent="0.25">
      <c r="A35" s="33" t="s">
        <v>21</v>
      </c>
      <c r="B35" s="37">
        <f>B33-B34</f>
        <v>137.97418425386689</v>
      </c>
      <c r="C35" s="35"/>
      <c r="D35" s="24"/>
      <c r="E35" s="35"/>
      <c r="F35" s="35"/>
      <c r="G35" s="35"/>
      <c r="H35" s="35"/>
      <c r="I35" s="35"/>
      <c r="J35" s="35"/>
      <c r="K35" s="35"/>
      <c r="L35" s="35"/>
    </row>
    <row r="36" spans="1:12" s="33" customFormat="1" ht="13.8" thickBot="1" x14ac:dyDescent="0.3">
      <c r="A36" s="33" t="s">
        <v>22</v>
      </c>
      <c r="B36" s="37">
        <f>B31+B35</f>
        <v>8284.4045345438444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s="33" customFormat="1" ht="13.8" thickBot="1" x14ac:dyDescent="0.3">
      <c r="A37" s="38" t="s">
        <v>23</v>
      </c>
      <c r="B37" s="39">
        <f>B36-B30</f>
        <v>215.19153354571608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s="33" customFormat="1" x14ac:dyDescent="0.25"/>
    <row r="39" spans="1:12" s="33" customFormat="1" x14ac:dyDescent="0.25"/>
    <row r="40" spans="1:12" s="33" customFormat="1" x14ac:dyDescent="0.25"/>
    <row r="41" spans="1:12" ht="16.2" thickBot="1" x14ac:dyDescent="0.35">
      <c r="A41" s="26" t="s">
        <v>24</v>
      </c>
      <c r="B41" s="20"/>
      <c r="C41" s="47" t="s">
        <v>25</v>
      </c>
      <c r="D41" s="47"/>
      <c r="E41" s="47"/>
      <c r="F41" s="47"/>
      <c r="G41" s="47"/>
      <c r="H41" s="47"/>
      <c r="I41" s="47"/>
      <c r="J41" s="47"/>
      <c r="K41" s="47"/>
      <c r="L41" s="47"/>
    </row>
    <row r="42" spans="1:12" ht="15" thickBot="1" x14ac:dyDescent="0.35">
      <c r="A42" s="41" t="s">
        <v>26</v>
      </c>
      <c r="B42" s="42" t="s">
        <v>15</v>
      </c>
      <c r="C42" s="43">
        <f>[5]Inputs!C45</f>
        <v>0</v>
      </c>
      <c r="D42" s="43">
        <f>[5]Inputs!D45</f>
        <v>0</v>
      </c>
      <c r="E42" s="43">
        <f>[5]Inputs!E45</f>
        <v>0</v>
      </c>
      <c r="F42" s="43">
        <f>[5]Inputs!F45</f>
        <v>0</v>
      </c>
      <c r="G42" s="43">
        <f>[5]Inputs!G45</f>
        <v>0</v>
      </c>
      <c r="H42" s="43">
        <f>[5]Inputs!H45</f>
        <v>0</v>
      </c>
      <c r="I42" s="43">
        <f>[5]Inputs!I45</f>
        <v>0</v>
      </c>
      <c r="J42" s="43">
        <f>[5]Inputs!J45</f>
        <v>0</v>
      </c>
      <c r="K42" s="43">
        <f>[5]Inputs!K45</f>
        <v>0</v>
      </c>
      <c r="L42" s="42">
        <f>[5]Inputs!L45</f>
        <v>0</v>
      </c>
    </row>
    <row r="43" spans="1:12" x14ac:dyDescent="0.25">
      <c r="A43" s="33" t="s">
        <v>19</v>
      </c>
      <c r="B43" s="44">
        <f>SUMPRODUCT(C32:L32,C21:L21)</f>
        <v>414.47970401057768</v>
      </c>
    </row>
    <row r="44" spans="1:12" x14ac:dyDescent="0.25">
      <c r="A44" s="33" t="s">
        <v>20</v>
      </c>
      <c r="B44" s="44">
        <f>B34</f>
        <v>276.50551975671078</v>
      </c>
    </row>
    <row r="45" spans="1:12" ht="13.8" thickBot="1" x14ac:dyDescent="0.3">
      <c r="A45" s="33" t="s">
        <v>27</v>
      </c>
      <c r="B45" s="44">
        <f>SUMPRODUCT(C28:L28,C21:L21)</f>
        <v>61.445671057046802</v>
      </c>
      <c r="C45" s="34"/>
    </row>
    <row r="46" spans="1:12" ht="13.8" thickBot="1" x14ac:dyDescent="0.3">
      <c r="A46" s="38" t="s">
        <v>28</v>
      </c>
      <c r="B46" s="45">
        <f>B43-(B44-B45)</f>
        <v>199.4198553109137</v>
      </c>
    </row>
  </sheetData>
  <mergeCells count="3">
    <mergeCell ref="A17:L17"/>
    <mergeCell ref="C25:L25"/>
    <mergeCell ref="C41:L41"/>
  </mergeCells>
  <pageMargins left="0.7" right="0.7" top="0.75" bottom="0.75" header="0.3" footer="0.3"/>
  <pageSetup orientation="portrait" r:id="rId1"/>
  <headerFooter>
    <oddFooter>&amp;C_x000D_&amp;1#&amp;"Calibri"&amp;10&amp;K000000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381A-1CC7-424A-9CF7-503B41C4DDF2}">
  <sheetPr>
    <tabColor theme="7" tint="0.79998168889431442"/>
  </sheetPr>
  <dimension ref="A1:AA21"/>
  <sheetViews>
    <sheetView workbookViewId="0">
      <selection activeCell="E27" sqref="E27"/>
    </sheetView>
  </sheetViews>
  <sheetFormatPr defaultRowHeight="13.2" x14ac:dyDescent="0.25"/>
  <cols>
    <col min="1" max="1" width="3.109375" style="48" customWidth="1"/>
    <col min="2" max="2" width="32.88671875" customWidth="1"/>
    <col min="3" max="3" width="9.5546875" bestFit="1" customWidth="1"/>
    <col min="4" max="4" width="13.44140625" customWidth="1"/>
    <col min="5" max="5" width="10.5546875" bestFit="1" customWidth="1"/>
  </cols>
  <sheetData>
    <row r="1" spans="1:27" x14ac:dyDescent="0.25">
      <c r="B1" s="2"/>
      <c r="C1" s="2"/>
      <c r="D1" s="2"/>
      <c r="E1" s="2"/>
      <c r="F1" s="2"/>
      <c r="G1" s="2"/>
    </row>
    <row r="2" spans="1:27" x14ac:dyDescent="0.25">
      <c r="B2" s="1" t="s">
        <v>52</v>
      </c>
      <c r="C2" s="2"/>
      <c r="D2" s="2"/>
      <c r="E2" s="2"/>
      <c r="F2" s="2"/>
      <c r="G2" s="2"/>
    </row>
    <row r="3" spans="1:27" ht="14.4" x14ac:dyDescent="0.3">
      <c r="B3" s="2"/>
      <c r="C3" s="80"/>
      <c r="D3" s="2"/>
      <c r="E3" s="2"/>
      <c r="F3" s="2"/>
      <c r="G3" s="2"/>
    </row>
    <row r="4" spans="1:27" x14ac:dyDescent="0.25">
      <c r="B4" s="2"/>
      <c r="C4" s="2"/>
      <c r="D4" s="2"/>
      <c r="E4" s="2"/>
      <c r="F4" s="2"/>
      <c r="G4" s="2"/>
    </row>
    <row r="5" spans="1:27" x14ac:dyDescent="0.25">
      <c r="B5" s="2"/>
      <c r="C5" s="2" t="s">
        <v>51</v>
      </c>
      <c r="D5" s="2"/>
      <c r="E5" s="78">
        <v>0.04</v>
      </c>
      <c r="F5" s="2"/>
      <c r="G5" s="2"/>
    </row>
    <row r="6" spans="1:27" x14ac:dyDescent="0.25">
      <c r="B6" s="2"/>
      <c r="C6" s="2" t="s">
        <v>48</v>
      </c>
      <c r="D6" s="2"/>
      <c r="E6" s="79">
        <v>10000</v>
      </c>
      <c r="F6" s="2"/>
      <c r="G6" s="2"/>
    </row>
    <row r="7" spans="1:27" x14ac:dyDescent="0.25">
      <c r="B7" s="2"/>
      <c r="C7" s="2" t="s">
        <v>38</v>
      </c>
      <c r="D7" s="2"/>
      <c r="E7" s="2">
        <v>500</v>
      </c>
      <c r="F7" s="2"/>
      <c r="G7" s="2"/>
    </row>
    <row r="8" spans="1:27" x14ac:dyDescent="0.25">
      <c r="B8" s="2"/>
      <c r="C8" s="2" t="s">
        <v>50</v>
      </c>
      <c r="D8" s="2"/>
      <c r="E8" s="78">
        <v>0.03</v>
      </c>
      <c r="F8" s="2"/>
      <c r="G8" s="2"/>
    </row>
    <row r="10" spans="1:27" x14ac:dyDescent="0.25">
      <c r="B10" s="52" t="s">
        <v>49</v>
      </c>
      <c r="C10" s="77">
        <v>1</v>
      </c>
      <c r="D10" s="77">
        <v>2</v>
      </c>
      <c r="E10" s="77">
        <v>3</v>
      </c>
      <c r="F10" s="77">
        <v>4</v>
      </c>
      <c r="G10" s="77">
        <v>5</v>
      </c>
      <c r="H10" s="77">
        <v>6</v>
      </c>
      <c r="I10" s="77">
        <v>7</v>
      </c>
      <c r="J10" s="77">
        <v>8</v>
      </c>
      <c r="K10" s="77">
        <v>9</v>
      </c>
      <c r="L10" s="76">
        <v>10</v>
      </c>
    </row>
    <row r="11" spans="1:27" ht="14.4" x14ac:dyDescent="0.3">
      <c r="B11" s="58" t="s">
        <v>48</v>
      </c>
      <c r="C11" s="75">
        <f>$E$6</f>
        <v>10000</v>
      </c>
      <c r="D11" s="61">
        <f>$E$6</f>
        <v>10000</v>
      </c>
      <c r="E11" s="61">
        <f>$E$6</f>
        <v>10000</v>
      </c>
      <c r="F11" s="61">
        <f>$E$6</f>
        <v>10000</v>
      </c>
      <c r="G11" s="61">
        <f>$E$6</f>
        <v>10000</v>
      </c>
      <c r="H11" s="61">
        <f>$E$6</f>
        <v>10000</v>
      </c>
      <c r="I11" s="61">
        <f>$E$6</f>
        <v>10000</v>
      </c>
      <c r="J11" s="61">
        <f>$E$6</f>
        <v>10000</v>
      </c>
      <c r="K11" s="61">
        <f>$E$6</f>
        <v>10000</v>
      </c>
      <c r="L11" s="74">
        <f>$E$6</f>
        <v>10000</v>
      </c>
    </row>
    <row r="12" spans="1:27" ht="14.4" x14ac:dyDescent="0.3">
      <c r="A12" s="48" t="s">
        <v>47</v>
      </c>
      <c r="B12" s="58" t="s">
        <v>46</v>
      </c>
      <c r="C12" s="73">
        <v>1</v>
      </c>
      <c r="D12" s="72">
        <f>(1-$E$5)*C12</f>
        <v>0.96</v>
      </c>
      <c r="E12" s="72">
        <f>(1-$E$5)*D12</f>
        <v>0.92159999999999997</v>
      </c>
      <c r="F12" s="72">
        <f>(1-$E$5)*E12</f>
        <v>0.88473599999999997</v>
      </c>
      <c r="G12" s="72">
        <f>(1-$E$5)*F12</f>
        <v>0.84934655999999997</v>
      </c>
      <c r="H12" s="72">
        <f>(1-$E$5)*G12</f>
        <v>0.81537269759999997</v>
      </c>
      <c r="I12" s="72">
        <f>(1-$E$5)*H12</f>
        <v>0.78275778969599996</v>
      </c>
      <c r="J12" s="72">
        <f>(1-$E$5)*I12</f>
        <v>0.75144747810815993</v>
      </c>
      <c r="K12" s="72">
        <f>(1-$E$5)*J12</f>
        <v>0.72138957898383349</v>
      </c>
      <c r="L12" s="71">
        <f>(1-$E$5)*K12</f>
        <v>0.69253399582448016</v>
      </c>
    </row>
    <row r="13" spans="1:27" s="49" customFormat="1" ht="14.4" x14ac:dyDescent="0.3">
      <c r="A13" s="48" t="s">
        <v>45</v>
      </c>
      <c r="B13" s="58" t="s">
        <v>44</v>
      </c>
      <c r="C13" s="70">
        <f>C11*C12</f>
        <v>10000</v>
      </c>
      <c r="D13" s="69">
        <f>D11*D12</f>
        <v>9600</v>
      </c>
      <c r="E13" s="69">
        <f>E11*E12</f>
        <v>9216</v>
      </c>
      <c r="F13" s="69">
        <f>F11*F12</f>
        <v>8847.3599999999988</v>
      </c>
      <c r="G13" s="69">
        <f>G11*G12</f>
        <v>8493.4655999999995</v>
      </c>
      <c r="H13" s="69">
        <f>H11*H12</f>
        <v>8153.7269759999999</v>
      </c>
      <c r="I13" s="69">
        <f>I11*I12</f>
        <v>7827.5778969599996</v>
      </c>
      <c r="J13" s="69">
        <f>J11*J12</f>
        <v>7514.4747810815988</v>
      </c>
      <c r="K13" s="69">
        <f>K11*K12</f>
        <v>7213.8957898383351</v>
      </c>
      <c r="L13" s="68">
        <f>L11*L12</f>
        <v>6925.3399582448019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s="49" customFormat="1" ht="14.4" x14ac:dyDescent="0.3">
      <c r="A14" s="48" t="s">
        <v>43</v>
      </c>
      <c r="B14" s="58" t="s">
        <v>42</v>
      </c>
      <c r="C14" s="69">
        <f>SUM(C13:$L13)</f>
        <v>83791.84100212474</v>
      </c>
      <c r="D14" s="69">
        <f>SUM(D13:$L13)</f>
        <v>73791.841002124725</v>
      </c>
      <c r="E14" s="69">
        <f>SUM(E13:$L13)</f>
        <v>64191.84100212474</v>
      </c>
      <c r="F14" s="69">
        <f>SUM(F13:$L13)</f>
        <v>54975.841002124733</v>
      </c>
      <c r="G14" s="69">
        <f>SUM(G13:$L13)</f>
        <v>46128.481002124739</v>
      </c>
      <c r="H14" s="69">
        <f>SUM(H13:$L13)</f>
        <v>37635.015402124736</v>
      </c>
      <c r="I14" s="69">
        <f>SUM(I13:$L13)</f>
        <v>29481.288426124738</v>
      </c>
      <c r="J14" s="69">
        <f>SUM(J13:$L13)</f>
        <v>21653.710529164739</v>
      </c>
      <c r="K14" s="69">
        <f>SUM(K13:$L13)</f>
        <v>14139.235748083138</v>
      </c>
      <c r="L14" s="68">
        <f>SUM(L13:$L13)</f>
        <v>6925.3399582448019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49" customFormat="1" ht="14.4" x14ac:dyDescent="0.3">
      <c r="A15" s="48" t="s">
        <v>41</v>
      </c>
      <c r="B15" s="55" t="s">
        <v>40</v>
      </c>
      <c r="C15" s="67">
        <f>C13/C14</f>
        <v>0.11934336184052127</v>
      </c>
      <c r="D15" s="67">
        <f>D13/D14</f>
        <v>0.1300956836098395</v>
      </c>
      <c r="E15" s="67">
        <f>E13/E14</f>
        <v>0.14356964773287859</v>
      </c>
      <c r="F15" s="67">
        <f>F13/F14</f>
        <v>0.16093178091915067</v>
      </c>
      <c r="G15" s="67">
        <f>G13/G14</f>
        <v>0.18412627980550192</v>
      </c>
      <c r="H15" s="67">
        <f>H13/H14</f>
        <v>0.21665268072508004</v>
      </c>
      <c r="I15" s="67">
        <f>I13/I14</f>
        <v>0.26551003415521079</v>
      </c>
      <c r="J15" s="67">
        <f>J13/J14</f>
        <v>0.34702942809550247</v>
      </c>
      <c r="K15" s="67">
        <f>K13/K14</f>
        <v>0.51020408163265307</v>
      </c>
      <c r="L15" s="66">
        <f>L13/L14</f>
        <v>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49" customFormat="1" ht="14.4" x14ac:dyDescent="0.3">
      <c r="A16" s="48" t="s">
        <v>39</v>
      </c>
      <c r="B16" s="65" t="s">
        <v>38</v>
      </c>
      <c r="C16" s="64">
        <f>$E$7</f>
        <v>500</v>
      </c>
      <c r="D16" s="63">
        <f>C20</f>
        <v>453.53816865213156</v>
      </c>
      <c r="E16" s="63">
        <f>D20</f>
        <v>406.37085487492317</v>
      </c>
      <c r="F16" s="63">
        <f>E20</f>
        <v>358.46918442337039</v>
      </c>
      <c r="G16" s="63">
        <f>F20</f>
        <v>309.8035031745664</v>
      </c>
      <c r="H16" s="63">
        <f>G20</f>
        <v>260.34335276425111</v>
      </c>
      <c r="I16" s="63">
        <f>H20</f>
        <v>210.05744550328856</v>
      </c>
      <c r="J16" s="63">
        <f>I20</f>
        <v>158.91363855234871</v>
      </c>
      <c r="K16" s="63">
        <f>J20</f>
        <v>106.87890733242031</v>
      </c>
      <c r="L16" s="62">
        <f>K20</f>
        <v>53.919318148110818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49" customFormat="1" ht="14.4" x14ac:dyDescent="0.3">
      <c r="A17" s="48" t="s">
        <v>37</v>
      </c>
      <c r="B17" s="58" t="s">
        <v>36</v>
      </c>
      <c r="C17" s="61">
        <f>C16*(1+$E$8)</f>
        <v>515</v>
      </c>
      <c r="D17" s="57">
        <f>D16*(1+$E$8)</f>
        <v>467.14431371169553</v>
      </c>
      <c r="E17" s="57">
        <f>E16*(1+$E$8)</f>
        <v>418.56198052117088</v>
      </c>
      <c r="F17" s="57">
        <f>F16*(1+$E$8)</f>
        <v>369.2232599560715</v>
      </c>
      <c r="G17" s="57">
        <f>G16*(1+$E$8)</f>
        <v>319.0976082698034</v>
      </c>
      <c r="H17" s="57">
        <f>H16*(1+$E$8)</f>
        <v>268.15365334717865</v>
      </c>
      <c r="I17" s="57">
        <f>I16*(1+$E$8)</f>
        <v>216.35916886838723</v>
      </c>
      <c r="J17" s="57">
        <f>J16*(1+$E$8)</f>
        <v>163.68104770891918</v>
      </c>
      <c r="K17" s="57">
        <f>K16*(1+$E$8)</f>
        <v>110.08527455239292</v>
      </c>
      <c r="L17" s="56">
        <f>L16*(1+$E$8)</f>
        <v>55.536897692554142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49" customFormat="1" x14ac:dyDescent="0.25">
      <c r="A18" s="48"/>
      <c r="B18" s="58" t="s">
        <v>35</v>
      </c>
      <c r="C18">
        <v>3</v>
      </c>
      <c r="D18" s="60">
        <f>C18-0.3</f>
        <v>2.7</v>
      </c>
      <c r="E18" s="60">
        <f>D18-0.3</f>
        <v>2.4000000000000004</v>
      </c>
      <c r="F18" s="60">
        <f>E18-0.3</f>
        <v>2.1000000000000005</v>
      </c>
      <c r="G18" s="60">
        <f>F18-0.3</f>
        <v>1.8000000000000005</v>
      </c>
      <c r="H18" s="60">
        <f>G18-0.3</f>
        <v>1.5000000000000004</v>
      </c>
      <c r="I18" s="60">
        <f>H18-0.3</f>
        <v>1.2000000000000004</v>
      </c>
      <c r="J18" s="60">
        <f>I18-0.3</f>
        <v>0.90000000000000036</v>
      </c>
      <c r="K18" s="60">
        <f>J18-0.3</f>
        <v>0.60000000000000031</v>
      </c>
      <c r="L18" s="59">
        <f>K18-0.3</f>
        <v>0.30000000000000032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49" customFormat="1" ht="14.4" x14ac:dyDescent="0.3">
      <c r="A19" s="48" t="s">
        <v>34</v>
      </c>
      <c r="B19" s="58" t="s">
        <v>33</v>
      </c>
      <c r="C19" s="57">
        <f>C17*C15</f>
        <v>61.461831347868454</v>
      </c>
      <c r="D19" s="57">
        <f>D17*D15</f>
        <v>60.773458836772349</v>
      </c>
      <c r="E19" s="57">
        <f>E17*E15</f>
        <v>60.092796097800495</v>
      </c>
      <c r="F19" s="57">
        <f>F17*F15</f>
        <v>59.419756781505114</v>
      </c>
      <c r="G19" s="57">
        <f>G17*G15</f>
        <v>58.754255505552266</v>
      </c>
      <c r="H19" s="57">
        <f>H17*H15</f>
        <v>58.096207843890085</v>
      </c>
      <c r="I19" s="57">
        <f>I17*I15</f>
        <v>57.445530316038514</v>
      </c>
      <c r="J19" s="57">
        <f>J17*J15</f>
        <v>56.802140376498876</v>
      </c>
      <c r="K19" s="57">
        <f>K17*K15</f>
        <v>56.165956404282099</v>
      </c>
      <c r="L19" s="56">
        <f>L17*L15</f>
        <v>55.536897692554142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s="49" customFormat="1" ht="14.4" x14ac:dyDescent="0.3">
      <c r="A20" s="48" t="s">
        <v>32</v>
      </c>
      <c r="B20" s="55" t="s">
        <v>31</v>
      </c>
      <c r="C20" s="54">
        <f>C17-C19</f>
        <v>453.53816865213156</v>
      </c>
      <c r="D20" s="54">
        <f>D17-D19</f>
        <v>406.37085487492317</v>
      </c>
      <c r="E20" s="54">
        <f>E17-E19</f>
        <v>358.46918442337039</v>
      </c>
      <c r="F20" s="54">
        <f>F17-F19</f>
        <v>309.8035031745664</v>
      </c>
      <c r="G20" s="54">
        <f>G17-G19</f>
        <v>260.34335276425111</v>
      </c>
      <c r="H20" s="54">
        <f>H17-H19</f>
        <v>210.05744550328856</v>
      </c>
      <c r="I20" s="54">
        <f>I17-I19</f>
        <v>158.91363855234871</v>
      </c>
      <c r="J20" s="54">
        <f>J17-J19</f>
        <v>106.87890733242031</v>
      </c>
      <c r="K20" s="54">
        <f>K17-K19</f>
        <v>53.919318148110818</v>
      </c>
      <c r="L20" s="53">
        <f>L17-L19</f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s="49" customFormat="1" ht="14.4" x14ac:dyDescent="0.3">
      <c r="A21" s="48" t="s">
        <v>30</v>
      </c>
      <c r="B21" s="52" t="s">
        <v>29</v>
      </c>
      <c r="C21" s="51">
        <f>C19-C18</f>
        <v>58.461831347868454</v>
      </c>
      <c r="D21" s="51">
        <f>D19-D18</f>
        <v>58.073458836772346</v>
      </c>
      <c r="E21" s="51">
        <f>E19-E18</f>
        <v>57.692796097800496</v>
      </c>
      <c r="F21" s="51">
        <f>F19-F18</f>
        <v>57.319756781505113</v>
      </c>
      <c r="G21" s="51">
        <f>G19-G18</f>
        <v>56.954255505552268</v>
      </c>
      <c r="H21" s="51">
        <f>H19-H18</f>
        <v>56.596207843890085</v>
      </c>
      <c r="I21" s="51">
        <f>I19-I18</f>
        <v>56.245530316038511</v>
      </c>
      <c r="J21" s="51">
        <f>J19-J18</f>
        <v>55.902140376498878</v>
      </c>
      <c r="K21" s="51">
        <f>K19-K18</f>
        <v>55.565956404282097</v>
      </c>
      <c r="L21" s="50">
        <f>L19-L18</f>
        <v>55.236897692554145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pageMargins left="0.7" right="0.7" top="0.75" bottom="0.75" header="0.3" footer="0.3"/>
  <headerFooter>
    <oddFooter>&amp;C_x000D_&amp;1#&amp;"Calibri"&amp;10&amp;K000000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D9D30-1529-408E-BA1D-70A08E79827D}">
  <sheetPr>
    <tabColor theme="7" tint="0.79998168889431442"/>
  </sheetPr>
  <dimension ref="A1:Q45"/>
  <sheetViews>
    <sheetView tabSelected="1" zoomScale="85" zoomScaleNormal="85" workbookViewId="0">
      <selection activeCell="C20" sqref="C20"/>
    </sheetView>
  </sheetViews>
  <sheetFormatPr defaultColWidth="8.88671875" defaultRowHeight="14.4" x14ac:dyDescent="0.3"/>
  <cols>
    <col min="1" max="1" width="46.33203125" style="81" customWidth="1"/>
    <col min="2" max="16384" width="8.88671875" style="81"/>
  </cols>
  <sheetData>
    <row r="1" spans="1:17" s="92" customFormat="1" x14ac:dyDescent="0.3"/>
    <row r="2" spans="1:17" s="92" customFormat="1" x14ac:dyDescent="0.3">
      <c r="A2" s="114" t="s">
        <v>82</v>
      </c>
    </row>
    <row r="3" spans="1:17" s="92" customFormat="1" x14ac:dyDescent="0.3"/>
    <row r="4" spans="1:17" s="92" customFormat="1" x14ac:dyDescent="0.3">
      <c r="A4" s="92" t="s">
        <v>81</v>
      </c>
    </row>
    <row r="5" spans="1:17" s="92" customFormat="1" ht="15" thickBot="1" x14ac:dyDescent="0.35"/>
    <row r="6" spans="1:17" s="92" customFormat="1" x14ac:dyDescent="0.3">
      <c r="A6" s="113"/>
      <c r="B6" s="111" t="s">
        <v>80</v>
      </c>
      <c r="C6" s="110"/>
      <c r="D6" s="110"/>
      <c r="E6" s="112"/>
      <c r="F6" s="111" t="s">
        <v>79</v>
      </c>
      <c r="G6" s="110"/>
      <c r="H6" s="110"/>
      <c r="I6" s="112"/>
      <c r="J6" s="111" t="s">
        <v>78</v>
      </c>
      <c r="K6" s="110"/>
      <c r="L6" s="110"/>
      <c r="M6" s="112"/>
      <c r="N6" s="111" t="s">
        <v>77</v>
      </c>
      <c r="O6" s="110"/>
      <c r="P6" s="110"/>
      <c r="Q6" s="109"/>
    </row>
    <row r="7" spans="1:17" s="92" customFormat="1" x14ac:dyDescent="0.3">
      <c r="A7" s="108" t="s">
        <v>4</v>
      </c>
      <c r="B7" s="106">
        <v>0</v>
      </c>
      <c r="C7" s="105">
        <v>1</v>
      </c>
      <c r="D7" s="105">
        <v>2</v>
      </c>
      <c r="E7" s="107">
        <v>3</v>
      </c>
      <c r="F7" s="106">
        <v>0</v>
      </c>
      <c r="G7" s="105">
        <v>1</v>
      </c>
      <c r="H7" s="105">
        <v>2</v>
      </c>
      <c r="I7" s="107">
        <v>3</v>
      </c>
      <c r="J7" s="106">
        <v>0</v>
      </c>
      <c r="K7" s="105">
        <v>1</v>
      </c>
      <c r="L7" s="105">
        <v>2</v>
      </c>
      <c r="M7" s="107">
        <v>3</v>
      </c>
      <c r="N7" s="106">
        <v>0</v>
      </c>
      <c r="O7" s="105">
        <v>1</v>
      </c>
      <c r="P7" s="105">
        <v>2</v>
      </c>
      <c r="Q7" s="104">
        <v>3</v>
      </c>
    </row>
    <row r="8" spans="1:17" s="92" customFormat="1" x14ac:dyDescent="0.3">
      <c r="A8" s="103" t="s">
        <v>76</v>
      </c>
      <c r="B8" s="102">
        <v>1050</v>
      </c>
      <c r="E8" s="100"/>
      <c r="F8" s="102">
        <v>1050</v>
      </c>
      <c r="I8" s="100"/>
      <c r="J8" s="102">
        <v>700</v>
      </c>
      <c r="M8" s="100"/>
      <c r="N8" s="102">
        <v>1050</v>
      </c>
      <c r="Q8" s="98"/>
    </row>
    <row r="9" spans="1:17" s="92" customFormat="1" x14ac:dyDescent="0.3">
      <c r="A9" s="101" t="s">
        <v>75</v>
      </c>
      <c r="B9" s="99"/>
      <c r="C9" s="92">
        <v>175</v>
      </c>
      <c r="D9" s="92">
        <v>175</v>
      </c>
      <c r="E9" s="100">
        <v>175</v>
      </c>
      <c r="F9" s="99"/>
      <c r="G9" s="92">
        <v>175</v>
      </c>
      <c r="H9" s="92">
        <v>175</v>
      </c>
      <c r="I9" s="100">
        <v>175</v>
      </c>
      <c r="J9" s="99"/>
      <c r="K9" s="92">
        <v>175</v>
      </c>
      <c r="L9" s="92">
        <v>175</v>
      </c>
      <c r="M9" s="100">
        <v>175</v>
      </c>
      <c r="N9" s="99"/>
      <c r="O9" s="92">
        <v>175</v>
      </c>
      <c r="P9" s="92">
        <v>175</v>
      </c>
      <c r="Q9" s="98">
        <v>175</v>
      </c>
    </row>
    <row r="10" spans="1:17" s="92" customFormat="1" x14ac:dyDescent="0.3">
      <c r="A10" s="101" t="s">
        <v>74</v>
      </c>
      <c r="B10" s="99">
        <v>90</v>
      </c>
      <c r="E10" s="100"/>
      <c r="F10" s="99">
        <v>90</v>
      </c>
      <c r="I10" s="100"/>
      <c r="J10" s="99">
        <v>180</v>
      </c>
      <c r="M10" s="100"/>
      <c r="N10" s="99">
        <v>90</v>
      </c>
      <c r="Q10" s="98"/>
    </row>
    <row r="11" spans="1:17" s="92" customFormat="1" x14ac:dyDescent="0.3">
      <c r="A11" s="101" t="s">
        <v>73</v>
      </c>
      <c r="B11" s="99"/>
      <c r="C11" s="92">
        <v>45</v>
      </c>
      <c r="D11" s="92">
        <v>45</v>
      </c>
      <c r="E11" s="100">
        <v>45</v>
      </c>
      <c r="F11" s="99"/>
      <c r="G11" s="92">
        <v>90</v>
      </c>
      <c r="H11" s="92">
        <v>45</v>
      </c>
      <c r="I11" s="100">
        <v>45</v>
      </c>
      <c r="J11" s="99"/>
      <c r="K11" s="92">
        <v>45</v>
      </c>
      <c r="L11" s="92">
        <v>45</v>
      </c>
      <c r="M11" s="100">
        <v>45</v>
      </c>
      <c r="N11" s="99"/>
      <c r="O11" s="92">
        <v>45</v>
      </c>
      <c r="P11" s="92">
        <v>45</v>
      </c>
      <c r="Q11" s="98">
        <v>45</v>
      </c>
    </row>
    <row r="12" spans="1:17" s="92" customFormat="1" x14ac:dyDescent="0.3">
      <c r="A12" s="101" t="s">
        <v>72</v>
      </c>
      <c r="B12" s="99">
        <v>20</v>
      </c>
      <c r="E12" s="100"/>
      <c r="F12" s="99">
        <v>20</v>
      </c>
      <c r="I12" s="100"/>
      <c r="J12" s="99">
        <v>20</v>
      </c>
      <c r="M12" s="100"/>
      <c r="N12" s="99">
        <v>35</v>
      </c>
      <c r="Q12" s="98"/>
    </row>
    <row r="13" spans="1:17" s="92" customFormat="1" ht="15" thickBot="1" x14ac:dyDescent="0.35">
      <c r="A13" s="97" t="s">
        <v>71</v>
      </c>
      <c r="B13" s="95"/>
      <c r="C13" s="94">
        <v>30</v>
      </c>
      <c r="D13" s="94">
        <v>30</v>
      </c>
      <c r="E13" s="96">
        <v>30</v>
      </c>
      <c r="F13" s="95"/>
      <c r="G13" s="94">
        <v>30</v>
      </c>
      <c r="H13" s="94">
        <v>30</v>
      </c>
      <c r="I13" s="96">
        <v>30</v>
      </c>
      <c r="J13" s="95"/>
      <c r="K13" s="94">
        <v>30</v>
      </c>
      <c r="L13" s="94">
        <v>30</v>
      </c>
      <c r="M13" s="96">
        <v>30</v>
      </c>
      <c r="N13" s="95"/>
      <c r="O13" s="94">
        <v>30</v>
      </c>
      <c r="P13" s="94">
        <v>30</v>
      </c>
      <c r="Q13" s="93">
        <v>30</v>
      </c>
    </row>
    <row r="14" spans="1:17" s="92" customFormat="1" x14ac:dyDescent="0.3"/>
    <row r="17" spans="1:17" s="89" customFormat="1" x14ac:dyDescent="0.3">
      <c r="A17" s="89" t="s">
        <v>70</v>
      </c>
      <c r="C17" s="89" t="s">
        <v>47</v>
      </c>
      <c r="G17" s="89" t="s">
        <v>45</v>
      </c>
      <c r="K17" s="89" t="s">
        <v>43</v>
      </c>
      <c r="O17" s="89" t="s">
        <v>41</v>
      </c>
    </row>
    <row r="19" spans="1:17" x14ac:dyDescent="0.3">
      <c r="A19" s="81" t="s">
        <v>69</v>
      </c>
      <c r="C19" s="91">
        <f>SUM(B8:E8)</f>
        <v>1050</v>
      </c>
      <c r="G19" s="91">
        <f>C19</f>
        <v>1050</v>
      </c>
      <c r="K19" s="91">
        <f>J8</f>
        <v>700</v>
      </c>
      <c r="O19" s="91">
        <f>C19</f>
        <v>1050</v>
      </c>
    </row>
    <row r="20" spans="1:17" x14ac:dyDescent="0.3">
      <c r="A20" s="81" t="s">
        <v>68</v>
      </c>
      <c r="C20" s="81">
        <f>-SUM(B9:E9)</f>
        <v>-525</v>
      </c>
      <c r="G20" s="81">
        <f>C20</f>
        <v>-525</v>
      </c>
      <c r="K20" s="81">
        <f>C20</f>
        <v>-525</v>
      </c>
      <c r="O20" s="81">
        <f>C20</f>
        <v>-525</v>
      </c>
    </row>
    <row r="21" spans="1:17" x14ac:dyDescent="0.3">
      <c r="A21" s="81" t="s">
        <v>67</v>
      </c>
      <c r="C21" s="81">
        <f>-SUM(B10:E10)</f>
        <v>-90</v>
      </c>
      <c r="G21" s="81">
        <f>C21</f>
        <v>-90</v>
      </c>
      <c r="K21" s="81">
        <f>-J10</f>
        <v>-180</v>
      </c>
      <c r="O21" s="81">
        <f>C21</f>
        <v>-90</v>
      </c>
    </row>
    <row r="22" spans="1:17" ht="15" thickBot="1" x14ac:dyDescent="0.35">
      <c r="A22" s="81" t="s">
        <v>66</v>
      </c>
      <c r="C22" s="81">
        <f>-SUM(B11:E11)</f>
        <v>-135</v>
      </c>
      <c r="G22" s="81">
        <f>C22</f>
        <v>-135</v>
      </c>
      <c r="K22" s="81">
        <f>C22</f>
        <v>-135</v>
      </c>
      <c r="O22" s="81">
        <f>C22</f>
        <v>-135</v>
      </c>
    </row>
    <row r="23" spans="1:17" ht="15" thickBot="1" x14ac:dyDescent="0.35">
      <c r="A23" s="82" t="s">
        <v>65</v>
      </c>
      <c r="C23" s="90">
        <f>SUM(C19:C22)</f>
        <v>300</v>
      </c>
      <c r="G23" s="90">
        <f>SUM(G19:G22)</f>
        <v>300</v>
      </c>
      <c r="K23" s="90">
        <f>SUM(K19:K22)</f>
        <v>-140</v>
      </c>
      <c r="O23" s="90">
        <f>SUM(O19:O22)</f>
        <v>300</v>
      </c>
    </row>
    <row r="26" spans="1:17" s="89" customFormat="1" x14ac:dyDescent="0.3">
      <c r="A26" s="89" t="s">
        <v>64</v>
      </c>
      <c r="C26" s="89" t="s">
        <v>47</v>
      </c>
      <c r="G26" s="89" t="s">
        <v>45</v>
      </c>
      <c r="K26" s="89" t="s">
        <v>43</v>
      </c>
      <c r="O26" s="89" t="s">
        <v>41</v>
      </c>
    </row>
    <row r="27" spans="1:17" x14ac:dyDescent="0.3">
      <c r="A27" s="83"/>
    </row>
    <row r="29" spans="1:17" ht="43.2" x14ac:dyDescent="0.3">
      <c r="A29" s="87" t="s">
        <v>63</v>
      </c>
      <c r="C29" s="81">
        <f>$C$9+$C$11</f>
        <v>220</v>
      </c>
      <c r="G29" s="81">
        <f>$C$9+$C$11</f>
        <v>220</v>
      </c>
      <c r="K29" s="81">
        <f>$C$9+$C$11</f>
        <v>220</v>
      </c>
      <c r="O29" s="81">
        <f>$C$9+$C$11</f>
        <v>220</v>
      </c>
    </row>
    <row r="30" spans="1:17" x14ac:dyDescent="0.3">
      <c r="A30" s="81" t="s">
        <v>62</v>
      </c>
      <c r="C30" s="81">
        <f>C$23/3</f>
        <v>100</v>
      </c>
      <c r="G30" s="81">
        <f>$C23/3</f>
        <v>100</v>
      </c>
      <c r="K30" s="81">
        <f>K23</f>
        <v>-140</v>
      </c>
      <c r="O30" s="81">
        <f>$C23/3</f>
        <v>100</v>
      </c>
    </row>
    <row r="31" spans="1:17" ht="15" thickBot="1" x14ac:dyDescent="0.35">
      <c r="A31" s="86" t="s">
        <v>61</v>
      </c>
      <c r="B31" s="86"/>
      <c r="C31" s="86">
        <f>B10/3</f>
        <v>30</v>
      </c>
      <c r="D31" s="86"/>
      <c r="E31" s="86"/>
      <c r="F31" s="86"/>
      <c r="G31" s="86">
        <f>F10/3</f>
        <v>30</v>
      </c>
      <c r="H31" s="86"/>
      <c r="I31" s="86"/>
      <c r="J31" s="86"/>
      <c r="K31" s="88"/>
      <c r="L31" s="86"/>
      <c r="M31" s="86"/>
      <c r="N31" s="86"/>
      <c r="O31" s="86">
        <f>N10/3</f>
        <v>30</v>
      </c>
      <c r="P31" s="86"/>
      <c r="Q31" s="86"/>
    </row>
    <row r="32" spans="1:17" ht="15" thickBot="1" x14ac:dyDescent="0.35">
      <c r="A32" s="85" t="s">
        <v>60</v>
      </c>
      <c r="C32" s="84">
        <f>SUM(C29:C31)</f>
        <v>350</v>
      </c>
      <c r="G32" s="84">
        <f>SUM(G29:G31)</f>
        <v>350</v>
      </c>
      <c r="K32" s="84">
        <f>SUM(K29:K31)</f>
        <v>80</v>
      </c>
      <c r="O32" s="84">
        <f>SUM(O29:O31)</f>
        <v>350</v>
      </c>
    </row>
    <row r="34" spans="1:17" x14ac:dyDescent="0.3">
      <c r="A34" s="83"/>
    </row>
    <row r="35" spans="1:17" ht="28.8" x14ac:dyDescent="0.3">
      <c r="A35" s="87" t="s">
        <v>59</v>
      </c>
      <c r="C35" s="81">
        <f>C9+C11</f>
        <v>220</v>
      </c>
      <c r="G35" s="81">
        <f>G9+G11</f>
        <v>265</v>
      </c>
      <c r="K35" s="81">
        <f>K9+K11</f>
        <v>220</v>
      </c>
      <c r="O35" s="81">
        <f>O9+O11</f>
        <v>220</v>
      </c>
    </row>
    <row r="36" spans="1:17" ht="15" thickBot="1" x14ac:dyDescent="0.35">
      <c r="A36" s="86" t="s">
        <v>58</v>
      </c>
      <c r="B36" s="86"/>
      <c r="C36" s="86">
        <f>C31</f>
        <v>30</v>
      </c>
      <c r="D36" s="86"/>
      <c r="E36" s="86"/>
      <c r="F36" s="86"/>
      <c r="G36" s="86">
        <f>G31</f>
        <v>30</v>
      </c>
      <c r="H36" s="86"/>
      <c r="I36" s="86"/>
      <c r="J36" s="86"/>
      <c r="K36" s="86"/>
      <c r="L36" s="86"/>
      <c r="M36" s="86"/>
      <c r="N36" s="86"/>
      <c r="O36" s="86">
        <f>O31</f>
        <v>30</v>
      </c>
      <c r="P36" s="86"/>
      <c r="Q36" s="86"/>
    </row>
    <row r="37" spans="1:17" ht="15" thickBot="1" x14ac:dyDescent="0.35">
      <c r="A37" s="85" t="s">
        <v>57</v>
      </c>
      <c r="C37" s="84">
        <f>SUM(C35:C36)</f>
        <v>250</v>
      </c>
      <c r="G37" s="84">
        <f>SUM(G35:G36)</f>
        <v>295</v>
      </c>
      <c r="K37" s="84">
        <f>SUM(K35:K36)</f>
        <v>220</v>
      </c>
      <c r="O37" s="84">
        <f>SUM(O35:O36)</f>
        <v>250</v>
      </c>
    </row>
    <row r="38" spans="1:17" ht="15" thickBot="1" x14ac:dyDescent="0.35"/>
    <row r="39" spans="1:17" ht="15" thickBot="1" x14ac:dyDescent="0.35">
      <c r="A39" s="85" t="s">
        <v>56</v>
      </c>
      <c r="C39" s="84">
        <f>C32-C37</f>
        <v>100</v>
      </c>
      <c r="G39" s="84">
        <f>G32-G37</f>
        <v>55</v>
      </c>
      <c r="K39" s="84">
        <f>K32-K37</f>
        <v>-140</v>
      </c>
      <c r="O39" s="84">
        <f>O32-O37</f>
        <v>100</v>
      </c>
    </row>
    <row r="40" spans="1:17" ht="15" thickBot="1" x14ac:dyDescent="0.35"/>
    <row r="41" spans="1:17" ht="15" thickBot="1" x14ac:dyDescent="0.35">
      <c r="A41" s="85" t="s">
        <v>55</v>
      </c>
      <c r="C41" s="84">
        <f>B12+C13</f>
        <v>50</v>
      </c>
      <c r="G41" s="84">
        <f>F12+G13</f>
        <v>50</v>
      </c>
      <c r="K41" s="84">
        <f>J12+K13</f>
        <v>50</v>
      </c>
      <c r="O41" s="84">
        <f>N12+O13</f>
        <v>65</v>
      </c>
    </row>
    <row r="42" spans="1:17" ht="15" thickBot="1" x14ac:dyDescent="0.35"/>
    <row r="43" spans="1:17" ht="15" thickBot="1" x14ac:dyDescent="0.35">
      <c r="A43" s="85" t="s">
        <v>54</v>
      </c>
      <c r="C43" s="84">
        <f>C39-C41</f>
        <v>50</v>
      </c>
      <c r="G43" s="84">
        <f>G39-G41</f>
        <v>5</v>
      </c>
      <c r="K43" s="84">
        <f>K39-K41</f>
        <v>-190</v>
      </c>
      <c r="O43" s="84">
        <f>O39-O41</f>
        <v>35</v>
      </c>
    </row>
    <row r="45" spans="1:17" x14ac:dyDescent="0.3">
      <c r="A45" s="83" t="s">
        <v>53</v>
      </c>
      <c r="C45" s="81" t="s">
        <v>47</v>
      </c>
      <c r="G45" s="81" t="s">
        <v>45</v>
      </c>
      <c r="K45" s="81" t="s">
        <v>43</v>
      </c>
      <c r="O45" s="81" t="s">
        <v>41</v>
      </c>
      <c r="Q45" s="82"/>
    </row>
  </sheetData>
  <mergeCells count="4">
    <mergeCell ref="B6:E6"/>
    <mergeCell ref="F6:I6"/>
    <mergeCell ref="J6:M6"/>
    <mergeCell ref="N6:Q6"/>
  </mergeCells>
  <pageMargins left="0.7" right="0.7" top="0.75" bottom="0.75" header="0.3" footer="0.3"/>
  <headerFooter>
    <oddFooter>&amp;C_x000D_&amp;1#&amp;"Calibri"&amp;10&amp;K000000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D16CE4023BB4BB4110DFC2802C897" ma:contentTypeVersion="12" ma:contentTypeDescription="Create a new document." ma:contentTypeScope="" ma:versionID="8230b39ff0a402a078cc052756d4fefa">
  <xsd:schema xmlns:xsd="http://www.w3.org/2001/XMLSchema" xmlns:xs="http://www.w3.org/2001/XMLSchema" xmlns:p="http://schemas.microsoft.com/office/2006/metadata/properties" xmlns:ns2="16a415e0-cbd2-494f-bd0b-9ec9526163e9" targetNamespace="http://schemas.microsoft.com/office/2006/metadata/properties" ma:root="true" ma:fieldsID="45ea19f2c2e4cdbd674c4f1863b66b60" ns2:_="">
    <xsd:import namespace="16a415e0-cbd2-494f-bd0b-9ec9526163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415e0-cbd2-494f-bd0b-9ec952616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16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267e5f2-3cc9-4b2c-97a9-20aec386c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a415e0-cbd2-494f-bd0b-9ec9526163e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14CB59-4393-46AA-8198-DC86EC4AADE1}"/>
</file>

<file path=customXml/itemProps2.xml><?xml version="1.0" encoding="utf-8"?>
<ds:datastoreItem xmlns:ds="http://schemas.openxmlformats.org/officeDocument/2006/customXml" ds:itemID="{4279C4A1-4CC5-4FD2-AA9E-1303D74418D0}"/>
</file>

<file path=customXml/itemProps3.xml><?xml version="1.0" encoding="utf-8"?>
<ds:datastoreItem xmlns:ds="http://schemas.openxmlformats.org/officeDocument/2006/customXml" ds:itemID="{93DE8CEF-1740-4553-B755-0C3CB3A46067}"/>
</file>

<file path=docMetadata/LabelInfo.xml><?xml version="1.0" encoding="utf-8"?>
<clbl:labelList xmlns:clbl="http://schemas.microsoft.com/office/2020/mipLabelMetadata">
  <clbl:label id="{7b72dd6e-c27c-4639-b124-2b12953460bf}" enabled="0" method="" siteId="{7b72dd6e-c27c-4639-b124-2b12953460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Q2 (B)</vt:lpstr>
      <vt:lpstr>Q5 (b)</vt:lpstr>
      <vt:lpstr>Q9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Zadra</dc:creator>
  <cp:lastModifiedBy>Mark Dulceak</cp:lastModifiedBy>
  <dcterms:created xsi:type="dcterms:W3CDTF">2025-08-05T20:53:02Z</dcterms:created>
  <dcterms:modified xsi:type="dcterms:W3CDTF">2025-08-06T13:53:55Z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aa860-6a65-4942-a19a-0478291725e1_Enabled">
    <vt:lpwstr>true</vt:lpwstr>
  </property>
  <property fmtid="{D5CDD505-2E9C-101B-9397-08002B2CF9AE}" pid="3" name="MSIP_Label_3c9aa860-6a65-4942-a19a-0478291725e1_SetDate">
    <vt:lpwstr>2025-08-05T20:55:10Z</vt:lpwstr>
  </property>
  <property fmtid="{D5CDD505-2E9C-101B-9397-08002B2CF9AE}" pid="4" name="MSIP_Label_3c9aa860-6a65-4942-a19a-0478291725e1_Method">
    <vt:lpwstr>Privileged</vt:lpwstr>
  </property>
  <property fmtid="{D5CDD505-2E9C-101B-9397-08002B2CF9AE}" pid="5" name="MSIP_Label_3c9aa860-6a65-4942-a19a-0478291725e1_Name">
    <vt:lpwstr>CONFIDENTIAL</vt:lpwstr>
  </property>
  <property fmtid="{D5CDD505-2E9C-101B-9397-08002B2CF9AE}" pid="6" name="MSIP_Label_3c9aa860-6a65-4942-a19a-0478291725e1_SiteId">
    <vt:lpwstr>5d3e2773-e07f-4432-a630-1a0f68a28a05</vt:lpwstr>
  </property>
  <property fmtid="{D5CDD505-2E9C-101B-9397-08002B2CF9AE}" pid="7" name="MSIP_Label_3c9aa860-6a65-4942-a19a-0478291725e1_ActionId">
    <vt:lpwstr>3517ee5b-f57d-4966-8ffd-d5ed4ee1b1fb</vt:lpwstr>
  </property>
  <property fmtid="{D5CDD505-2E9C-101B-9397-08002B2CF9AE}" pid="8" name="MSIP_Label_3c9aa860-6a65-4942-a19a-0478291725e1_ContentBits">
    <vt:lpwstr>2</vt:lpwstr>
  </property>
  <property fmtid="{D5CDD505-2E9C-101B-9397-08002B2CF9AE}" pid="9" name="MSIP_Label_3c9aa860-6a65-4942-a19a-0478291725e1_Tag">
    <vt:lpwstr>10, 0, 1, 1</vt:lpwstr>
  </property>
  <property fmtid="{D5CDD505-2E9C-101B-9397-08002B2CF9AE}" pid="10" name="ContentTypeId">
    <vt:lpwstr>0x010100A13D16CE4023BB4BB4110DFC2802C897</vt:lpwstr>
  </property>
</Properties>
</file>