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microsoft.com/office/2020/02/relationships/classificationlabels" Target="docMetadata/LabelInfo.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2"/>
  <workbookPr/>
  <mc:AlternateContent xmlns:mc="http://schemas.openxmlformats.org/markup-compatibility/2006">
    <mc:Choice Requires="x15">
      <x15ac:absPath xmlns:x15ac="http://schemas.microsoft.com/office/spreadsheetml/2010/11/ac" url="https://societyofactuaries-my.sharepoint.com/personal/dnorris_soa_org/Documents/Documents/Projects/2025-26 Curriculum/FINAL GUIDED EXAMPLES/Fully Assembled/"/>
    </mc:Choice>
  </mc:AlternateContent>
  <xr:revisionPtr revIDLastSave="27" documentId="13_ncr:1_{8E6A5254-C187-4336-BDFE-493557026301}" xr6:coauthVersionLast="47" xr6:coauthVersionMax="47" xr10:uidLastSave="{0DEBB731-1C9A-418A-A666-EBF1E62B866C}"/>
  <bookViews>
    <workbookView xWindow="67080" yWindow="-120" windowWidth="38640" windowHeight="21120" xr2:uid="{00000000-000D-0000-FFFF-FFFF00000000}"/>
  </bookViews>
  <sheets>
    <sheet name="Cover " sheetId="47" r:id="rId1"/>
    <sheet name="Table of Contents" sheetId="9" r:id="rId2"/>
    <sheet name="312.1" sheetId="12" r:id="rId3"/>
    <sheet name="312.1_Solution" sheetId="10" r:id="rId4"/>
    <sheet name="312.2" sheetId="27" r:id="rId5"/>
    <sheet name="312.2_Solution" sheetId="26" r:id="rId6"/>
    <sheet name="312.3" sheetId="29" r:id="rId7"/>
    <sheet name="312.3_Solution" sheetId="28" r:id="rId8"/>
    <sheet name="312.4" sheetId="32" r:id="rId9"/>
    <sheet name="312.4_Solution" sheetId="31" r:id="rId10"/>
    <sheet name="312.5" sheetId="35" r:id="rId11"/>
    <sheet name="312.5_Solution" sheetId="34" r:id="rId12"/>
    <sheet name="312.6" sheetId="36" r:id="rId13"/>
    <sheet name="312.6_Solution" sheetId="37" r:id="rId14"/>
    <sheet name="312.7" sheetId="40" r:id="rId15"/>
    <sheet name="312.7_Solution" sheetId="39" r:id="rId16"/>
    <sheet name="312.8" sheetId="46" r:id="rId17"/>
    <sheet name="312.8_Solution" sheetId="45" r:id="rId18"/>
    <sheet name="312.9" sheetId="44" r:id="rId19"/>
    <sheet name="312.9_Solution" sheetId="43" r:id="rId20"/>
    <sheet name="312.10" sheetId="42" r:id="rId21"/>
    <sheet name="312.10_Solution" sheetId="41" r:id="rId22"/>
  </sheets>
  <externalReferences>
    <externalReference r:id="rId23"/>
    <externalReference r:id="rId24"/>
  </externalReferences>
  <definedNames>
    <definedName name="Mortality_Disabled_Select">[1]Assumption!$V$4:$W$27</definedName>
    <definedName name="Mortality_Disabled_Ult">[1]Assumption!$Z$4:$AB$92</definedName>
    <definedName name="Recovery_Rate">[1]Assumption!$O$4:$P$28</definedName>
    <definedName name="SurrenderCharge_Rate">[2]Assumption!$A$4:$B$11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33" i="41" l="1"/>
  <c r="J132" i="41"/>
  <c r="J131" i="41"/>
  <c r="J130" i="41"/>
  <c r="J129" i="41"/>
  <c r="J128" i="41"/>
  <c r="J127" i="41"/>
  <c r="J126" i="41"/>
  <c r="J125" i="41"/>
  <c r="J124" i="41"/>
  <c r="J123" i="41"/>
  <c r="J122" i="41"/>
  <c r="J121" i="41"/>
  <c r="J120" i="41"/>
  <c r="J119" i="41"/>
  <c r="J118" i="41"/>
  <c r="J117" i="41"/>
  <c r="J116" i="41"/>
  <c r="J115" i="41"/>
  <c r="J114" i="41"/>
  <c r="J113" i="41"/>
  <c r="J112" i="41"/>
  <c r="J111" i="41"/>
  <c r="J110" i="41"/>
  <c r="J109" i="41"/>
  <c r="J108" i="41"/>
  <c r="J107" i="41"/>
  <c r="J106" i="41"/>
  <c r="J105" i="41"/>
  <c r="J104" i="41"/>
  <c r="J103" i="41"/>
  <c r="J102" i="41"/>
  <c r="J101" i="41"/>
  <c r="J100" i="41"/>
  <c r="J99" i="41"/>
  <c r="J98" i="41"/>
  <c r="J97" i="41"/>
  <c r="J96" i="41"/>
  <c r="J95" i="41"/>
  <c r="J94" i="41"/>
  <c r="J93" i="41"/>
  <c r="J92" i="41"/>
  <c r="J91" i="41"/>
  <c r="J90" i="41"/>
  <c r="J89" i="41"/>
  <c r="J88" i="41"/>
  <c r="J87" i="41"/>
  <c r="J86" i="41"/>
  <c r="J85" i="41"/>
  <c r="J84" i="41"/>
  <c r="J83" i="41"/>
  <c r="J82" i="41"/>
  <c r="J81" i="41"/>
  <c r="J80" i="41"/>
  <c r="J79" i="41"/>
  <c r="J78" i="41"/>
  <c r="J77" i="41"/>
  <c r="J76" i="41"/>
  <c r="J75" i="41"/>
  <c r="J74" i="41"/>
  <c r="J73" i="41"/>
  <c r="J72" i="41"/>
  <c r="J71" i="41"/>
  <c r="J70" i="41"/>
  <c r="J69" i="41"/>
  <c r="J68" i="41"/>
  <c r="J67" i="41"/>
  <c r="J66" i="41"/>
  <c r="J65" i="41"/>
  <c r="J64" i="41"/>
  <c r="J63" i="41"/>
  <c r="J62" i="41"/>
  <c r="J61" i="41"/>
  <c r="J60" i="41"/>
  <c r="J59" i="41"/>
  <c r="J58" i="41"/>
  <c r="J57" i="41"/>
  <c r="J56" i="41"/>
  <c r="J55" i="41"/>
  <c r="J54" i="41"/>
  <c r="J53" i="41"/>
  <c r="J52" i="41"/>
  <c r="J51" i="41"/>
  <c r="J50" i="41"/>
  <c r="J49" i="41"/>
  <c r="J48" i="41"/>
  <c r="J47" i="41"/>
  <c r="J46" i="41"/>
  <c r="J45" i="41"/>
  <c r="J44" i="41"/>
  <c r="J43" i="41"/>
  <c r="J42" i="41"/>
  <c r="J41" i="41"/>
  <c r="J40" i="41"/>
  <c r="J39" i="41"/>
  <c r="J38" i="41"/>
  <c r="J37" i="41"/>
  <c r="J36" i="41"/>
  <c r="J35" i="41"/>
  <c r="J34" i="41"/>
  <c r="J33" i="41"/>
  <c r="J32" i="41"/>
  <c r="J31" i="41"/>
  <c r="J30" i="41"/>
  <c r="J29" i="41"/>
  <c r="J28" i="41"/>
  <c r="J27" i="41"/>
  <c r="J26" i="41"/>
  <c r="J25" i="41"/>
  <c r="J24" i="41"/>
  <c r="J23" i="41"/>
  <c r="J22" i="41"/>
  <c r="J21" i="41"/>
  <c r="J20" i="41"/>
  <c r="J19" i="41"/>
  <c r="J18" i="41"/>
  <c r="J17" i="41"/>
  <c r="J16" i="41"/>
  <c r="J15" i="41"/>
  <c r="L133" i="41"/>
  <c r="K133" i="41"/>
  <c r="K132" i="41" s="1"/>
  <c r="K131" i="41" s="1"/>
  <c r="K130" i="41" s="1"/>
  <c r="K129" i="41" s="1"/>
  <c r="K128" i="41" s="1"/>
  <c r="K127" i="41" s="1"/>
  <c r="K126" i="41" s="1"/>
  <c r="K125" i="41" s="1"/>
  <c r="K124" i="41" s="1"/>
  <c r="K123" i="41" s="1"/>
  <c r="K122" i="41" s="1"/>
  <c r="K121" i="41" s="1"/>
  <c r="K120" i="41" s="1"/>
  <c r="K119" i="41" s="1"/>
  <c r="K118" i="41" s="1"/>
  <c r="K117" i="41" s="1"/>
  <c r="K116" i="41" s="1"/>
  <c r="K115" i="41" s="1"/>
  <c r="K114" i="41" s="1"/>
  <c r="K113" i="41" s="1"/>
  <c r="K112" i="41" s="1"/>
  <c r="K111" i="41" s="1"/>
  <c r="K110" i="41" s="1"/>
  <c r="K109" i="41" s="1"/>
  <c r="K108" i="41" s="1"/>
  <c r="K107" i="41" s="1"/>
  <c r="K106" i="41" s="1"/>
  <c r="K105" i="41" s="1"/>
  <c r="K104" i="41" s="1"/>
  <c r="K103" i="41" s="1"/>
  <c r="K102" i="41" s="1"/>
  <c r="K101" i="41" s="1"/>
  <c r="K100" i="41" s="1"/>
  <c r="K99" i="41" s="1"/>
  <c r="K98" i="41" s="1"/>
  <c r="K97" i="41" s="1"/>
  <c r="K96" i="41" s="1"/>
  <c r="K95" i="41" s="1"/>
  <c r="K94" i="41" s="1"/>
  <c r="K93" i="41" s="1"/>
  <c r="K92" i="41" s="1"/>
  <c r="K91" i="41" s="1"/>
  <c r="K90" i="41" s="1"/>
  <c r="K89" i="41" s="1"/>
  <c r="K88" i="41" s="1"/>
  <c r="K87" i="41" s="1"/>
  <c r="K86" i="41" s="1"/>
  <c r="K85" i="41" s="1"/>
  <c r="K84" i="41" s="1"/>
  <c r="K83" i="41" s="1"/>
  <c r="K82" i="41" s="1"/>
  <c r="K81" i="41" s="1"/>
  <c r="K80" i="41" s="1"/>
  <c r="K79" i="41" s="1"/>
  <c r="K78" i="41" s="1"/>
  <c r="K77" i="41" s="1"/>
  <c r="K76" i="41" s="1"/>
  <c r="K75" i="41" s="1"/>
  <c r="K74" i="41" s="1"/>
  <c r="K73" i="41" s="1"/>
  <c r="K72" i="41" s="1"/>
  <c r="K71" i="41" s="1"/>
  <c r="K70" i="41" s="1"/>
  <c r="K69" i="41" s="1"/>
  <c r="K68" i="41" s="1"/>
  <c r="K67" i="41" s="1"/>
  <c r="K66" i="41" s="1"/>
  <c r="K65" i="41" s="1"/>
  <c r="K64" i="41" s="1"/>
  <c r="K63" i="41" s="1"/>
  <c r="K62" i="41" s="1"/>
  <c r="K61" i="41" s="1"/>
  <c r="K60" i="41" s="1"/>
  <c r="K59" i="41" s="1"/>
  <c r="K58" i="41" s="1"/>
  <c r="K57" i="41" s="1"/>
  <c r="K56" i="41" s="1"/>
  <c r="K55" i="41" s="1"/>
  <c r="K54" i="41" s="1"/>
  <c r="K53" i="41" s="1"/>
  <c r="K52" i="41" s="1"/>
  <c r="K51" i="41" s="1"/>
  <c r="K50" i="41" s="1"/>
  <c r="K49" i="41" s="1"/>
  <c r="K48" i="41" s="1"/>
  <c r="K47" i="41" s="1"/>
  <c r="K46" i="41" s="1"/>
  <c r="K45" i="41" s="1"/>
  <c r="K44" i="41" s="1"/>
  <c r="K43" i="41" s="1"/>
  <c r="K42" i="41" s="1"/>
  <c r="K41" i="41" s="1"/>
  <c r="K40" i="41" s="1"/>
  <c r="K39" i="41" s="1"/>
  <c r="K38" i="41" s="1"/>
  <c r="K37" i="41" s="1"/>
  <c r="K36" i="41" s="1"/>
  <c r="K35" i="41" s="1"/>
  <c r="K34" i="41" s="1"/>
  <c r="K33" i="41" s="1"/>
  <c r="K32" i="41" s="1"/>
  <c r="K31" i="41" s="1"/>
  <c r="K30" i="41" s="1"/>
  <c r="K29" i="41" s="1"/>
  <c r="K28" i="41" s="1"/>
  <c r="K27" i="41" s="1"/>
  <c r="K26" i="41" s="1"/>
  <c r="K25" i="41" s="1"/>
  <c r="K24" i="41" s="1"/>
  <c r="K23" i="41" s="1"/>
  <c r="K22" i="41" s="1"/>
  <c r="K21" i="41" s="1"/>
  <c r="K20" i="41" s="1"/>
  <c r="K19" i="41" s="1"/>
  <c r="K18" i="41" s="1"/>
  <c r="K17" i="41" s="1"/>
  <c r="K16" i="41" s="1"/>
  <c r="K15" i="41" s="1"/>
  <c r="K14" i="41" s="1"/>
  <c r="G15" i="41"/>
  <c r="H15" i="41" l="1"/>
  <c r="F15" i="41" s="1"/>
  <c r="G16" i="41" s="1"/>
  <c r="H16" i="41" s="1"/>
  <c r="F16" i="41" s="1"/>
  <c r="G17" i="41" l="1"/>
  <c r="H17" i="41" s="1"/>
  <c r="F17" i="41" l="1"/>
  <c r="G18" i="41" l="1"/>
  <c r="H18" i="41" s="1"/>
  <c r="F18" i="41" s="1"/>
  <c r="G19" i="41" l="1"/>
  <c r="H19" i="41" s="1"/>
  <c r="F19" i="41" s="1"/>
  <c r="G20" i="41" l="1"/>
  <c r="H20" i="41" s="1"/>
  <c r="F20" i="41" s="1"/>
  <c r="G21" i="41" l="1"/>
  <c r="H21" i="41" s="1"/>
  <c r="F21" i="41" s="1"/>
  <c r="G22" i="41" l="1"/>
  <c r="H22" i="41" s="1"/>
  <c r="F22" i="41" s="1"/>
  <c r="G23" i="41" l="1"/>
  <c r="H23" i="41" s="1"/>
  <c r="F23" i="41" s="1"/>
  <c r="G24" i="41" l="1"/>
  <c r="H24" i="41" s="1"/>
  <c r="F24" i="41" s="1"/>
  <c r="G25" i="41" l="1"/>
  <c r="H25" i="41"/>
  <c r="F25" i="41" s="1"/>
  <c r="G26" i="41" l="1"/>
  <c r="H26" i="41" s="1"/>
  <c r="F26" i="41" s="1"/>
  <c r="G27" i="41" l="1"/>
  <c r="H27" i="41" s="1"/>
  <c r="F27" i="41" s="1"/>
  <c r="G28" i="41" l="1"/>
  <c r="H28" i="41" s="1"/>
  <c r="F28" i="41" s="1"/>
  <c r="G29" i="41" l="1"/>
  <c r="H29" i="41" s="1"/>
  <c r="F29" i="41" s="1"/>
  <c r="G30" i="41" l="1"/>
  <c r="H30" i="41"/>
  <c r="F30" i="41"/>
  <c r="G31" i="41" l="1"/>
  <c r="H31" i="41" s="1"/>
  <c r="F31" i="41" s="1"/>
  <c r="G32" i="41" l="1"/>
  <c r="H32" i="41" s="1"/>
  <c r="F32" i="41" s="1"/>
  <c r="G33" i="41" l="1"/>
  <c r="H33" i="41"/>
  <c r="F33" i="41"/>
  <c r="G34" i="41" l="1"/>
  <c r="H34" i="41" s="1"/>
  <c r="F34" i="41" s="1"/>
  <c r="G35" i="41" l="1"/>
  <c r="H35" i="41" s="1"/>
  <c r="F35" i="41" s="1"/>
  <c r="G36" i="41" l="1"/>
  <c r="H36" i="41" s="1"/>
  <c r="F36" i="41" s="1"/>
  <c r="G37" i="41" l="1"/>
  <c r="H37" i="41" s="1"/>
  <c r="F37" i="41" s="1"/>
  <c r="G38" i="41" l="1"/>
  <c r="H38" i="41" s="1"/>
  <c r="F38" i="41" s="1"/>
  <c r="G39" i="41" l="1"/>
  <c r="H39" i="41" s="1"/>
  <c r="F39" i="41" l="1"/>
  <c r="G40" i="41" l="1"/>
  <c r="H40" i="41" s="1"/>
  <c r="F40" i="41" s="1"/>
  <c r="G41" i="41" l="1"/>
  <c r="H41" i="41" s="1"/>
  <c r="F41" i="41" s="1"/>
  <c r="G42" i="41" l="1"/>
  <c r="H42" i="41" s="1"/>
  <c r="F42" i="41" s="1"/>
  <c r="G43" i="41" l="1"/>
  <c r="H43" i="41" s="1"/>
  <c r="F43" i="41" s="1"/>
  <c r="G44" i="41" l="1"/>
  <c r="H44" i="41" s="1"/>
  <c r="F44" i="41" s="1"/>
  <c r="G45" i="41" l="1"/>
  <c r="H45" i="41"/>
  <c r="F45" i="41"/>
  <c r="G46" i="41" l="1"/>
  <c r="H46" i="41" s="1"/>
  <c r="F46" i="41" s="1"/>
  <c r="G47" i="41" l="1"/>
  <c r="H47" i="41" s="1"/>
  <c r="F47" i="41" s="1"/>
  <c r="G48" i="41" l="1"/>
  <c r="H48" i="41" s="1"/>
  <c r="F48" i="41" s="1"/>
  <c r="G49" i="41" l="1"/>
  <c r="H49" i="41" s="1"/>
  <c r="F49" i="41" s="1"/>
  <c r="G50" i="41" l="1"/>
  <c r="H50" i="41" s="1"/>
  <c r="F50" i="41" s="1"/>
  <c r="G51" i="41" l="1"/>
  <c r="H51" i="41" s="1"/>
  <c r="F51" i="41" s="1"/>
  <c r="G52" i="41" l="1"/>
  <c r="H52" i="41" s="1"/>
  <c r="F52" i="41" s="1"/>
  <c r="G53" i="41" l="1"/>
  <c r="H53" i="41" s="1"/>
  <c r="F53" i="41" s="1"/>
  <c r="G54" i="41" l="1"/>
  <c r="H54" i="41" s="1"/>
  <c r="F54" i="41" s="1"/>
  <c r="G55" i="41" l="1"/>
  <c r="H55" i="41" s="1"/>
  <c r="F55" i="41" s="1"/>
  <c r="G56" i="41" l="1"/>
  <c r="H56" i="41" s="1"/>
  <c r="F56" i="41" s="1"/>
  <c r="G57" i="41" l="1"/>
  <c r="H57" i="41"/>
  <c r="F57" i="41"/>
  <c r="G58" i="41" l="1"/>
  <c r="H58" i="41" s="1"/>
  <c r="F58" i="41" s="1"/>
  <c r="G59" i="41" l="1"/>
  <c r="H59" i="41" s="1"/>
  <c r="F59" i="41" s="1"/>
  <c r="G60" i="41" l="1"/>
  <c r="H60" i="41" s="1"/>
  <c r="F60" i="41" s="1"/>
  <c r="G61" i="41" l="1"/>
  <c r="H61" i="41" s="1"/>
  <c r="F61" i="41" s="1"/>
  <c r="G62" i="41" l="1"/>
  <c r="H62" i="41" s="1"/>
  <c r="F62" i="41" s="1"/>
  <c r="G63" i="41" l="1"/>
  <c r="H63" i="41" s="1"/>
  <c r="F63" i="41" s="1"/>
  <c r="G64" i="41" l="1"/>
  <c r="H64" i="41" s="1"/>
  <c r="F64" i="41" s="1"/>
  <c r="G65" i="41" l="1"/>
  <c r="H65" i="41"/>
  <c r="F65" i="41"/>
  <c r="G66" i="41" l="1"/>
  <c r="H66" i="41" s="1"/>
  <c r="F66" i="41" s="1"/>
  <c r="G67" i="41" l="1"/>
  <c r="H67" i="41" s="1"/>
  <c r="F67" i="41" s="1"/>
  <c r="G68" i="41" l="1"/>
  <c r="H68" i="41" s="1"/>
  <c r="F68" i="41" s="1"/>
  <c r="G69" i="41" l="1"/>
  <c r="H69" i="41" s="1"/>
  <c r="F69" i="41" s="1"/>
  <c r="G70" i="41" l="1"/>
  <c r="H70" i="41" s="1"/>
  <c r="F70" i="41" s="1"/>
  <c r="G71" i="41" l="1"/>
  <c r="H71" i="41" s="1"/>
  <c r="F71" i="41" s="1"/>
  <c r="G72" i="41" l="1"/>
  <c r="H72" i="41" s="1"/>
  <c r="F72" i="41" s="1"/>
  <c r="G73" i="41" l="1"/>
  <c r="H73" i="41"/>
  <c r="F73" i="41" s="1"/>
  <c r="G74" i="41" l="1"/>
  <c r="H74" i="41" s="1"/>
  <c r="F74" i="41" s="1"/>
  <c r="G75" i="41" l="1"/>
  <c r="H75" i="41" s="1"/>
  <c r="F75" i="41" s="1"/>
  <c r="G76" i="41" l="1"/>
  <c r="H76" i="41" s="1"/>
  <c r="F76" i="41" s="1"/>
  <c r="G77" i="41" l="1"/>
  <c r="H77" i="41" s="1"/>
  <c r="F77" i="41" s="1"/>
  <c r="G78" i="41" l="1"/>
  <c r="H78" i="41" s="1"/>
  <c r="F78" i="41" s="1"/>
  <c r="G79" i="41" l="1"/>
  <c r="H79" i="41" s="1"/>
  <c r="F79" i="41" s="1"/>
  <c r="G80" i="41" l="1"/>
  <c r="H80" i="41" s="1"/>
  <c r="F80" i="41" s="1"/>
  <c r="G81" i="41" l="1"/>
  <c r="H81" i="41"/>
  <c r="F81" i="41" s="1"/>
  <c r="G82" i="41" l="1"/>
  <c r="H82" i="41" s="1"/>
  <c r="F82" i="41" s="1"/>
  <c r="G83" i="41" l="1"/>
  <c r="H83" i="41" s="1"/>
  <c r="F83" i="41" s="1"/>
  <c r="G84" i="41" l="1"/>
  <c r="H84" i="41" s="1"/>
  <c r="F84" i="41" s="1"/>
  <c r="G85" i="41" l="1"/>
  <c r="H85" i="41" s="1"/>
  <c r="F85" i="41" s="1"/>
  <c r="G86" i="41" l="1"/>
  <c r="H86" i="41" s="1"/>
  <c r="F86" i="41" s="1"/>
  <c r="G87" i="41" l="1"/>
  <c r="H87" i="41" s="1"/>
  <c r="F87" i="41" s="1"/>
  <c r="G88" i="41" l="1"/>
  <c r="H88" i="41" s="1"/>
  <c r="F88" i="41" s="1"/>
  <c r="G89" i="41" l="1"/>
  <c r="H89" i="41"/>
  <c r="F89" i="41" s="1"/>
  <c r="G90" i="41" l="1"/>
  <c r="H90" i="41" s="1"/>
  <c r="F90" i="41" s="1"/>
  <c r="G91" i="41" l="1"/>
  <c r="H91" i="41" s="1"/>
  <c r="F91" i="41" s="1"/>
  <c r="G92" i="41" l="1"/>
  <c r="H92" i="41" s="1"/>
  <c r="F92" i="41" s="1"/>
  <c r="G93" i="41" l="1"/>
  <c r="H93" i="41" s="1"/>
  <c r="F93" i="41" s="1"/>
  <c r="G94" i="41" l="1"/>
  <c r="H94" i="41" s="1"/>
  <c r="F94" i="41" s="1"/>
  <c r="G95" i="41" l="1"/>
  <c r="H95" i="41" s="1"/>
  <c r="F95" i="41" s="1"/>
  <c r="G96" i="41" l="1"/>
  <c r="H96" i="41" s="1"/>
  <c r="F96" i="41" s="1"/>
  <c r="G97" i="41" l="1"/>
  <c r="H97" i="41"/>
  <c r="F97" i="41" s="1"/>
  <c r="G98" i="41" l="1"/>
  <c r="H98" i="41" s="1"/>
  <c r="F98" i="41" s="1"/>
  <c r="G99" i="41" l="1"/>
  <c r="H99" i="41" s="1"/>
  <c r="F99" i="41" s="1"/>
  <c r="G100" i="41" l="1"/>
  <c r="H100" i="41" s="1"/>
  <c r="F100" i="41" s="1"/>
  <c r="G101" i="41" l="1"/>
  <c r="H101" i="41" s="1"/>
  <c r="F101" i="41" s="1"/>
  <c r="G102" i="41" l="1"/>
  <c r="H102" i="41" s="1"/>
  <c r="F102" i="41" s="1"/>
  <c r="G103" i="41" l="1"/>
  <c r="H103" i="41" s="1"/>
  <c r="F103" i="41" s="1"/>
  <c r="G104" i="41" l="1"/>
  <c r="H104" i="41" s="1"/>
  <c r="F104" i="41" s="1"/>
  <c r="G105" i="41" l="1"/>
  <c r="H105" i="41"/>
  <c r="F105" i="41" s="1"/>
  <c r="G106" i="41" l="1"/>
  <c r="H106" i="41" s="1"/>
  <c r="F106" i="41" s="1"/>
  <c r="G107" i="41" l="1"/>
  <c r="H107" i="41" s="1"/>
  <c r="F107" i="41" s="1"/>
  <c r="G108" i="41" l="1"/>
  <c r="H108" i="41" s="1"/>
  <c r="F108" i="41" s="1"/>
  <c r="G109" i="41" l="1"/>
  <c r="H109" i="41" s="1"/>
  <c r="F109" i="41" s="1"/>
  <c r="G110" i="41" l="1"/>
  <c r="H110" i="41" s="1"/>
  <c r="F110" i="41" s="1"/>
  <c r="G111" i="41" l="1"/>
  <c r="H111" i="41" s="1"/>
  <c r="F111" i="41" s="1"/>
  <c r="G112" i="41" l="1"/>
  <c r="H112" i="41" s="1"/>
  <c r="F112" i="41" s="1"/>
  <c r="G113" i="41" l="1"/>
  <c r="H113" i="41"/>
  <c r="F113" i="41"/>
  <c r="G114" i="41" l="1"/>
  <c r="H114" i="41" s="1"/>
  <c r="F114" i="41" s="1"/>
  <c r="G115" i="41" l="1"/>
  <c r="H115" i="41" s="1"/>
  <c r="F115" i="41" s="1"/>
  <c r="G116" i="41" l="1"/>
  <c r="H116" i="41" s="1"/>
  <c r="F116" i="41" s="1"/>
  <c r="G117" i="41" l="1"/>
  <c r="H117" i="41" s="1"/>
  <c r="F117" i="41" s="1"/>
  <c r="G118" i="41" l="1"/>
  <c r="H118" i="41" s="1"/>
  <c r="F118" i="41" s="1"/>
  <c r="G119" i="41" l="1"/>
  <c r="H119" i="41" s="1"/>
  <c r="F119" i="41" s="1"/>
  <c r="G120" i="41" l="1"/>
  <c r="H120" i="41" s="1"/>
  <c r="F120" i="41" s="1"/>
  <c r="G121" i="41" l="1"/>
  <c r="H121" i="41"/>
  <c r="F121" i="41" s="1"/>
  <c r="G122" i="41" l="1"/>
  <c r="H122" i="41" s="1"/>
  <c r="F122" i="41" s="1"/>
  <c r="G123" i="41" l="1"/>
  <c r="H123" i="41" s="1"/>
  <c r="F123" i="41" s="1"/>
  <c r="G124" i="41" l="1"/>
  <c r="H124" i="41" s="1"/>
  <c r="F124" i="41" s="1"/>
  <c r="G125" i="41" l="1"/>
  <c r="H125" i="41" s="1"/>
  <c r="F125" i="41" s="1"/>
  <c r="G126" i="41" l="1"/>
  <c r="H126" i="41" s="1"/>
  <c r="F126" i="41" s="1"/>
  <c r="G127" i="41" l="1"/>
  <c r="H127" i="41" s="1"/>
  <c r="F127" i="41" s="1"/>
  <c r="G128" i="41" l="1"/>
  <c r="H128" i="41" s="1"/>
  <c r="F128" i="41" s="1"/>
  <c r="G129" i="41" l="1"/>
  <c r="H129" i="41"/>
  <c r="F129" i="41" s="1"/>
  <c r="G130" i="41" l="1"/>
  <c r="H130" i="41" s="1"/>
  <c r="F130" i="41" s="1"/>
  <c r="G131" i="41" l="1"/>
  <c r="H131" i="41" s="1"/>
  <c r="F131" i="41" s="1"/>
  <c r="G132" i="41" l="1"/>
  <c r="H132" i="41" s="1"/>
  <c r="F132" i="41" s="1"/>
  <c r="L132" i="41"/>
  <c r="L131" i="41" s="1"/>
  <c r="L130" i="41" s="1"/>
  <c r="L129" i="41" s="1"/>
  <c r="L128" i="41" s="1"/>
  <c r="L127" i="41" s="1"/>
  <c r="L126" i="41" s="1"/>
  <c r="L125" i="41" s="1"/>
  <c r="L124" i="41" s="1"/>
  <c r="L123" i="41" s="1"/>
  <c r="L122" i="41" s="1"/>
  <c r="L121" i="41" s="1"/>
  <c r="L120" i="41" s="1"/>
  <c r="L119" i="41" s="1"/>
  <c r="L118" i="41" s="1"/>
  <c r="L117" i="41" s="1"/>
  <c r="L116" i="41" s="1"/>
  <c r="L115" i="41" s="1"/>
  <c r="L114" i="41" s="1"/>
  <c r="L113" i="41" s="1"/>
  <c r="L112" i="41" s="1"/>
  <c r="L111" i="41" s="1"/>
  <c r="L110" i="41" s="1"/>
  <c r="L109" i="41" s="1"/>
  <c r="L108" i="41" s="1"/>
  <c r="L107" i="41" s="1"/>
  <c r="L106" i="41" s="1"/>
  <c r="L105" i="41" s="1"/>
  <c r="L104" i="41" s="1"/>
  <c r="L103" i="41" s="1"/>
  <c r="L102" i="41" s="1"/>
  <c r="L101" i="41" s="1"/>
  <c r="L100" i="41" s="1"/>
  <c r="L99" i="41" s="1"/>
  <c r="L98" i="41" s="1"/>
  <c r="L97" i="41" s="1"/>
  <c r="L96" i="41" s="1"/>
  <c r="L95" i="41" s="1"/>
  <c r="L94" i="41" s="1"/>
  <c r="L93" i="41" s="1"/>
  <c r="L92" i="41" s="1"/>
  <c r="L91" i="41" s="1"/>
  <c r="L90" i="41" s="1"/>
  <c r="L89" i="41" s="1"/>
  <c r="L88" i="41" s="1"/>
  <c r="L87" i="41" s="1"/>
  <c r="L86" i="41" s="1"/>
  <c r="L85" i="41" s="1"/>
  <c r="L84" i="41" s="1"/>
  <c r="L83" i="41" s="1"/>
  <c r="L82" i="41" s="1"/>
  <c r="L81" i="41" s="1"/>
  <c r="L80" i="41" s="1"/>
  <c r="L79" i="41" s="1"/>
  <c r="L78" i="41" s="1"/>
  <c r="L77" i="41" s="1"/>
  <c r="L76" i="41" s="1"/>
  <c r="L75" i="41" s="1"/>
  <c r="L74" i="41" s="1"/>
  <c r="L73" i="41" s="1"/>
  <c r="L72" i="41" s="1"/>
  <c r="L71" i="41" s="1"/>
  <c r="L70" i="41" s="1"/>
  <c r="L69" i="41" s="1"/>
  <c r="L68" i="41" s="1"/>
  <c r="L67" i="41" s="1"/>
  <c r="L66" i="41" s="1"/>
  <c r="L65" i="41" s="1"/>
  <c r="L64" i="41" s="1"/>
  <c r="L63" i="41" s="1"/>
  <c r="L62" i="41" s="1"/>
  <c r="L61" i="41" s="1"/>
  <c r="L60" i="41" s="1"/>
  <c r="L59" i="41" s="1"/>
  <c r="L58" i="41" s="1"/>
  <c r="L57" i="41" s="1"/>
  <c r="L56" i="41" s="1"/>
  <c r="L55" i="41" s="1"/>
  <c r="L54" i="41" s="1"/>
  <c r="L53" i="41" s="1"/>
  <c r="L52" i="41" s="1"/>
  <c r="L51" i="41" s="1"/>
  <c r="L50" i="41" s="1"/>
  <c r="L49" i="41" s="1"/>
  <c r="L48" i="41" s="1"/>
  <c r="L47" i="41" s="1"/>
  <c r="L46" i="41" s="1"/>
  <c r="L45" i="41" s="1"/>
  <c r="L44" i="41" s="1"/>
  <c r="L43" i="41" s="1"/>
  <c r="L42" i="41" s="1"/>
  <c r="L41" i="41" s="1"/>
  <c r="L40" i="41" s="1"/>
  <c r="L39" i="41" s="1"/>
  <c r="L38" i="41" s="1"/>
  <c r="L37" i="41" s="1"/>
  <c r="L36" i="41" s="1"/>
  <c r="L35" i="41" s="1"/>
  <c r="L34" i="41" s="1"/>
  <c r="L33" i="41" s="1"/>
  <c r="L32" i="41" s="1"/>
  <c r="L31" i="41" s="1"/>
  <c r="L30" i="41" s="1"/>
  <c r="L29" i="41" s="1"/>
  <c r="L28" i="41" s="1"/>
  <c r="L27" i="41" s="1"/>
  <c r="L26" i="41" s="1"/>
  <c r="L25" i="41" s="1"/>
  <c r="L24" i="41" s="1"/>
  <c r="L23" i="41" s="1"/>
  <c r="L22" i="41" s="1"/>
  <c r="L21" i="41" s="1"/>
  <c r="L20" i="41" s="1"/>
  <c r="L19" i="41" s="1"/>
  <c r="L18" i="41" s="1"/>
  <c r="L17" i="41" s="1"/>
  <c r="L16" i="41" s="1"/>
  <c r="L15" i="41" s="1"/>
  <c r="L14" i="41" s="1"/>
  <c r="G133" i="41" l="1"/>
  <c r="H133" i="41" s="1"/>
  <c r="F133" i="41" s="1"/>
  <c r="A27" i="44" l="1"/>
  <c r="A14" i="44"/>
  <c r="Q27" i="43" l="1"/>
  <c r="P27" i="43"/>
  <c r="R26" i="43" s="1"/>
  <c r="E27" i="43"/>
  <c r="A27" i="43"/>
  <c r="N26" i="43"/>
  <c r="O26" i="43" s="1"/>
  <c r="L26" i="43"/>
  <c r="M26" i="43" s="1"/>
  <c r="Q14" i="43"/>
  <c r="P14" i="43"/>
  <c r="E14" i="43"/>
  <c r="A14" i="43"/>
  <c r="L13" i="43"/>
  <c r="M13" i="43" s="1"/>
  <c r="R13" i="43" l="1"/>
  <c r="S26" i="43"/>
  <c r="V26" i="43" s="1"/>
  <c r="S13" i="43" l="1"/>
  <c r="V13" i="43" s="1"/>
  <c r="F14" i="43" s="1"/>
  <c r="I14" i="43" s="1"/>
  <c r="H14" i="43" s="1"/>
  <c r="T26" i="43"/>
  <c r="W26" i="43" s="1"/>
  <c r="I27" i="43"/>
  <c r="H27" i="43" s="1"/>
  <c r="U26" i="43"/>
  <c r="U13" i="43" l="1"/>
  <c r="A33" i="36" l="1"/>
  <c r="A34" i="36" s="1"/>
  <c r="A35" i="36" s="1"/>
  <c r="A36" i="36" s="1"/>
  <c r="A37" i="36" s="1"/>
  <c r="A38" i="36" s="1"/>
  <c r="A39" i="36" s="1"/>
  <c r="A40" i="36" s="1"/>
  <c r="A41" i="36" s="1"/>
  <c r="A42" i="36" s="1"/>
  <c r="A43" i="36" s="1"/>
  <c r="A44" i="36" s="1"/>
  <c r="A45" i="36" s="1"/>
  <c r="A46" i="36" s="1"/>
  <c r="A47" i="36" s="1"/>
  <c r="A48" i="36" s="1"/>
  <c r="A49" i="36" s="1"/>
  <c r="A50" i="36" s="1"/>
  <c r="A51" i="36" s="1"/>
  <c r="A52" i="36" s="1"/>
  <c r="A53" i="36" s="1"/>
  <c r="A54" i="36" s="1"/>
  <c r="A55" i="36" s="1"/>
  <c r="A56" i="36" s="1"/>
  <c r="A57" i="36" s="1"/>
  <c r="A58" i="36" s="1"/>
  <c r="A59" i="36" s="1"/>
  <c r="A60" i="36" s="1"/>
  <c r="A61" i="36" s="1"/>
  <c r="A62" i="36" s="1"/>
  <c r="A63" i="36" s="1"/>
  <c r="A64" i="36" s="1"/>
  <c r="A65" i="36" s="1"/>
  <c r="A66" i="36" s="1"/>
  <c r="A67" i="36" s="1"/>
  <c r="A68" i="36" s="1"/>
  <c r="A69" i="36" s="1"/>
  <c r="A70" i="36" s="1"/>
  <c r="A71" i="36" s="1"/>
  <c r="A72" i="36" s="1"/>
  <c r="A73" i="36" s="1"/>
  <c r="A74" i="36" s="1"/>
  <c r="A75" i="36" s="1"/>
  <c r="A76" i="36" s="1"/>
  <c r="A77" i="36" s="1"/>
  <c r="A78" i="36" s="1"/>
  <c r="A79" i="36" s="1"/>
  <c r="A80" i="36" s="1"/>
  <c r="A81" i="36" s="1"/>
  <c r="A82" i="36" s="1"/>
  <c r="A83" i="36" s="1"/>
  <c r="A84" i="36" s="1"/>
  <c r="A85" i="36" s="1"/>
  <c r="A86" i="36" s="1"/>
  <c r="A87" i="36" s="1"/>
  <c r="A88" i="36" s="1"/>
  <c r="A89" i="36" s="1"/>
  <c r="A90" i="36" s="1"/>
  <c r="A91" i="36" s="1"/>
  <c r="A92" i="36" s="1"/>
  <c r="A93" i="36" s="1"/>
  <c r="A94" i="36" s="1"/>
  <c r="A95" i="36" s="1"/>
  <c r="A96" i="36" s="1"/>
  <c r="A97" i="36" s="1"/>
  <c r="A98" i="36" s="1"/>
  <c r="A99" i="36" s="1"/>
  <c r="A100" i="36" s="1"/>
  <c r="A101" i="36" s="1"/>
  <c r="A102" i="36" s="1"/>
  <c r="A103" i="36" s="1"/>
  <c r="A104" i="36" s="1"/>
  <c r="A105" i="36" s="1"/>
  <c r="A106" i="36" s="1"/>
  <c r="A107" i="36" s="1"/>
  <c r="A108" i="36" s="1"/>
  <c r="A109" i="36" s="1"/>
  <c r="A110" i="36" s="1"/>
  <c r="A111" i="36" s="1"/>
  <c r="A112" i="36" s="1"/>
  <c r="A113" i="36" s="1"/>
  <c r="A114" i="36" s="1"/>
  <c r="A115" i="36" s="1"/>
  <c r="A116" i="36" s="1"/>
  <c r="A117" i="36" s="1"/>
  <c r="A118" i="36" s="1"/>
  <c r="A119" i="36" s="1"/>
  <c r="A120" i="36" s="1"/>
  <c r="A121" i="36" s="1"/>
  <c r="A122" i="36" s="1"/>
  <c r="A123" i="36" s="1"/>
  <c r="A124" i="36" s="1"/>
  <c r="A125" i="36" s="1"/>
  <c r="A126" i="36" s="1"/>
  <c r="A127" i="36" s="1"/>
  <c r="A128" i="36" s="1"/>
  <c r="A129" i="36" s="1"/>
  <c r="A130" i="36" s="1"/>
  <c r="A131" i="36" s="1"/>
  <c r="A132" i="36" s="1"/>
  <c r="A133" i="36" s="1"/>
  <c r="A134" i="36" s="1"/>
  <c r="A135" i="36" s="1"/>
  <c r="A136" i="36" s="1"/>
  <c r="A137" i="36" s="1"/>
  <c r="A138" i="36" s="1"/>
  <c r="A139" i="36" s="1"/>
  <c r="A140" i="36" s="1"/>
  <c r="A141" i="36" s="1"/>
  <c r="A142" i="36" s="1"/>
  <c r="A143" i="36" s="1"/>
  <c r="A144" i="36" s="1"/>
  <c r="A145" i="36" s="1"/>
  <c r="A146" i="36" s="1"/>
  <c r="A147" i="36" s="1"/>
  <c r="A148" i="36" s="1"/>
  <c r="A149" i="36" s="1"/>
  <c r="A150" i="36" s="1"/>
  <c r="A151" i="36" s="1"/>
  <c r="A152" i="36" s="1"/>
  <c r="A153" i="36" s="1"/>
  <c r="A154" i="36" s="1"/>
  <c r="A155" i="36" s="1"/>
  <c r="A156" i="36" s="1"/>
  <c r="A157" i="36" s="1"/>
  <c r="A158" i="36" s="1"/>
  <c r="A159" i="36" s="1"/>
  <c r="A160" i="36" s="1"/>
  <c r="A161" i="36" s="1"/>
  <c r="A162" i="36" s="1"/>
  <c r="A163" i="36" s="1"/>
  <c r="A164" i="36" s="1"/>
  <c r="A165" i="36" s="1"/>
  <c r="A166" i="36" s="1"/>
  <c r="A167" i="36" s="1"/>
  <c r="A168" i="36" s="1"/>
  <c r="A169" i="36" s="1"/>
  <c r="A170" i="36" s="1"/>
  <c r="A171" i="36" s="1"/>
  <c r="A172" i="36" s="1"/>
  <c r="A173" i="36" s="1"/>
  <c r="A174" i="36" s="1"/>
  <c r="A175" i="36" s="1"/>
  <c r="A176" i="36" s="1"/>
  <c r="A177" i="36" s="1"/>
  <c r="A178" i="36" s="1"/>
  <c r="A179" i="36" s="1"/>
  <c r="A180" i="36" s="1"/>
  <c r="A181" i="36" s="1"/>
  <c r="A182" i="36" s="1"/>
  <c r="A183" i="36" s="1"/>
  <c r="A184" i="36" s="1"/>
  <c r="A185" i="36" s="1"/>
  <c r="A186" i="36" s="1"/>
  <c r="A187" i="36" s="1"/>
  <c r="A188" i="36" s="1"/>
  <c r="A189" i="36" s="1"/>
  <c r="A190" i="36" s="1"/>
  <c r="A191" i="36" s="1"/>
  <c r="A192" i="36" s="1"/>
  <c r="A193" i="36" s="1"/>
  <c r="A194" i="36" s="1"/>
  <c r="A195" i="36" s="1"/>
  <c r="A196" i="36" s="1"/>
  <c r="A197" i="36" s="1"/>
  <c r="A198" i="36" s="1"/>
  <c r="A199" i="36" s="1"/>
  <c r="A200" i="36" s="1"/>
  <c r="A201" i="36" s="1"/>
  <c r="A202" i="36" s="1"/>
  <c r="A203" i="36" s="1"/>
  <c r="A204" i="36" s="1"/>
  <c r="A205" i="36" s="1"/>
  <c r="A206" i="36" s="1"/>
  <c r="A207" i="36" s="1"/>
  <c r="A208" i="36" s="1"/>
  <c r="A209" i="36" s="1"/>
  <c r="A210" i="36" s="1"/>
  <c r="A211" i="36" s="1"/>
  <c r="A212" i="36" s="1"/>
  <c r="A213" i="36" s="1"/>
  <c r="A214" i="36" s="1"/>
  <c r="A215" i="36" s="1"/>
  <c r="A216" i="36" s="1"/>
  <c r="A217" i="36" s="1"/>
  <c r="A218" i="36" s="1"/>
  <c r="A219" i="36" s="1"/>
  <c r="A220" i="36" s="1"/>
  <c r="A221" i="36" s="1"/>
  <c r="A222" i="36" s="1"/>
  <c r="A223" i="36" s="1"/>
  <c r="A224" i="36" s="1"/>
  <c r="A225" i="36" s="1"/>
  <c r="A226" i="36" s="1"/>
  <c r="A227" i="36" s="1"/>
  <c r="A228" i="36" s="1"/>
  <c r="A229" i="36" s="1"/>
  <c r="A230" i="36" s="1"/>
  <c r="A231" i="36" s="1"/>
  <c r="A232" i="36" s="1"/>
  <c r="A233" i="36" s="1"/>
  <c r="A234" i="36" s="1"/>
  <c r="A235" i="36" s="1"/>
  <c r="A236" i="36" s="1"/>
  <c r="A237" i="36" s="1"/>
  <c r="A238" i="36" s="1"/>
  <c r="A239" i="36" s="1"/>
  <c r="A240" i="36" s="1"/>
  <c r="A241" i="36" s="1"/>
  <c r="A242" i="36" s="1"/>
  <c r="A243" i="36" s="1"/>
  <c r="A244" i="36" s="1"/>
  <c r="A245" i="36" s="1"/>
  <c r="A246" i="36" s="1"/>
  <c r="A247" i="36" s="1"/>
  <c r="A248" i="36" s="1"/>
  <c r="A249" i="36" s="1"/>
  <c r="A250" i="36" s="1"/>
  <c r="A251" i="36" s="1"/>
  <c r="A252" i="36" s="1"/>
  <c r="A253" i="36" s="1"/>
  <c r="A254" i="36" s="1"/>
  <c r="A255" i="36" s="1"/>
  <c r="A256" i="36" s="1"/>
  <c r="A257" i="36" s="1"/>
  <c r="A258" i="36" s="1"/>
  <c r="A259" i="36" s="1"/>
  <c r="A260" i="36" s="1"/>
  <c r="A261" i="36" s="1"/>
  <c r="A262" i="36" s="1"/>
  <c r="A263" i="36" s="1"/>
  <c r="A264" i="36" s="1"/>
  <c r="A265" i="36" s="1"/>
  <c r="A266" i="36" s="1"/>
  <c r="A267" i="36" s="1"/>
  <c r="A268" i="36" s="1"/>
  <c r="A269" i="36" s="1"/>
  <c r="A270" i="36" s="1"/>
  <c r="A271" i="36" s="1"/>
  <c r="A272" i="36" s="1"/>
  <c r="A273" i="36" s="1"/>
  <c r="A274" i="36" s="1"/>
  <c r="A275" i="36" s="1"/>
  <c r="A276" i="36" s="1"/>
  <c r="A277" i="36" s="1"/>
  <c r="A278" i="36" s="1"/>
  <c r="A279" i="36" s="1"/>
  <c r="A280" i="36" s="1"/>
  <c r="A281" i="36" s="1"/>
  <c r="A282" i="36" s="1"/>
  <c r="A283" i="36" s="1"/>
  <c r="A284" i="36" s="1"/>
  <c r="A285" i="36" s="1"/>
  <c r="A286" i="36" s="1"/>
  <c r="A287" i="36" s="1"/>
  <c r="A288" i="36" s="1"/>
  <c r="A289" i="36" s="1"/>
  <c r="A290" i="36" s="1"/>
  <c r="A291" i="36" s="1"/>
  <c r="A32" i="36"/>
  <c r="B11" i="36"/>
  <c r="C31" i="37"/>
  <c r="B11" i="37"/>
  <c r="C32" i="37" l="1"/>
  <c r="C33" i="37" s="1"/>
  <c r="A32" i="37"/>
  <c r="A33" i="37" s="1"/>
  <c r="A34" i="37" s="1"/>
  <c r="A35" i="37" s="1"/>
  <c r="A36" i="37" s="1"/>
  <c r="A37" i="37" s="1"/>
  <c r="A38" i="37" s="1"/>
  <c r="A39" i="37" s="1"/>
  <c r="A40" i="37" s="1"/>
  <c r="A41" i="37" s="1"/>
  <c r="A42" i="37" s="1"/>
  <c r="A43" i="37" s="1"/>
  <c r="A44" i="37" s="1"/>
  <c r="A45" i="37" s="1"/>
  <c r="A46" i="37" s="1"/>
  <c r="A47" i="37" s="1"/>
  <c r="A48" i="37" s="1"/>
  <c r="A49" i="37" s="1"/>
  <c r="A50" i="37" s="1"/>
  <c r="A51" i="37" s="1"/>
  <c r="A52" i="37" s="1"/>
  <c r="A53" i="37" s="1"/>
  <c r="A54" i="37" s="1"/>
  <c r="A55" i="37" s="1"/>
  <c r="A56" i="37" s="1"/>
  <c r="A57" i="37" s="1"/>
  <c r="A58" i="37" s="1"/>
  <c r="A59" i="37" s="1"/>
  <c r="A60" i="37" s="1"/>
  <c r="A61" i="37" s="1"/>
  <c r="A62" i="37" s="1"/>
  <c r="A63" i="37" s="1"/>
  <c r="A64" i="37" s="1"/>
  <c r="A65" i="37" s="1"/>
  <c r="A66" i="37" s="1"/>
  <c r="A67" i="37" s="1"/>
  <c r="A68" i="37" s="1"/>
  <c r="A69" i="37" s="1"/>
  <c r="A70" i="37" s="1"/>
  <c r="A71" i="37" s="1"/>
  <c r="A72" i="37" s="1"/>
  <c r="A73" i="37" s="1"/>
  <c r="A74" i="37" s="1"/>
  <c r="A75" i="37" s="1"/>
  <c r="A76" i="37" s="1"/>
  <c r="A77" i="37" s="1"/>
  <c r="A78" i="37" s="1"/>
  <c r="A79" i="37" s="1"/>
  <c r="A80" i="37" s="1"/>
  <c r="A81" i="37" s="1"/>
  <c r="A82" i="37" s="1"/>
  <c r="A83" i="37" s="1"/>
  <c r="A84" i="37" s="1"/>
  <c r="A85" i="37" s="1"/>
  <c r="A86" i="37" s="1"/>
  <c r="A87" i="37" s="1"/>
  <c r="A88" i="37" s="1"/>
  <c r="A89" i="37" s="1"/>
  <c r="A90" i="37" s="1"/>
  <c r="A91" i="37" s="1"/>
  <c r="A92" i="37" s="1"/>
  <c r="A93" i="37" s="1"/>
  <c r="A94" i="37" s="1"/>
  <c r="A95" i="37" s="1"/>
  <c r="A96" i="37" s="1"/>
  <c r="A97" i="37" s="1"/>
  <c r="A98" i="37" s="1"/>
  <c r="A99" i="37" s="1"/>
  <c r="A100" i="37" s="1"/>
  <c r="A101" i="37" s="1"/>
  <c r="A102" i="37" s="1"/>
  <c r="A103" i="37" s="1"/>
  <c r="A104" i="37" s="1"/>
  <c r="A105" i="37" s="1"/>
  <c r="A106" i="37" s="1"/>
  <c r="A107" i="37" s="1"/>
  <c r="A108" i="37" s="1"/>
  <c r="A109" i="37" s="1"/>
  <c r="A110" i="37" s="1"/>
  <c r="A111" i="37" s="1"/>
  <c r="A112" i="37" s="1"/>
  <c r="A113" i="37" s="1"/>
  <c r="A114" i="37" s="1"/>
  <c r="A115" i="37" s="1"/>
  <c r="A116" i="37" s="1"/>
  <c r="A117" i="37" s="1"/>
  <c r="A118" i="37" s="1"/>
  <c r="A119" i="37" s="1"/>
  <c r="A120" i="37" s="1"/>
  <c r="A121" i="37" s="1"/>
  <c r="A122" i="37" s="1"/>
  <c r="A123" i="37" s="1"/>
  <c r="A124" i="37" s="1"/>
  <c r="A125" i="37" s="1"/>
  <c r="A126" i="37" s="1"/>
  <c r="A127" i="37" s="1"/>
  <c r="A128" i="37" s="1"/>
  <c r="A129" i="37" s="1"/>
  <c r="A130" i="37" s="1"/>
  <c r="A131" i="37" s="1"/>
  <c r="A132" i="37" s="1"/>
  <c r="A133" i="37" s="1"/>
  <c r="A134" i="37" s="1"/>
  <c r="A135" i="37" s="1"/>
  <c r="A136" i="37" s="1"/>
  <c r="A137" i="37" s="1"/>
  <c r="A138" i="37" s="1"/>
  <c r="A139" i="37" s="1"/>
  <c r="A140" i="37" s="1"/>
  <c r="A141" i="37" s="1"/>
  <c r="A142" i="37" s="1"/>
  <c r="A143" i="37" s="1"/>
  <c r="A144" i="37" s="1"/>
  <c r="A145" i="37" s="1"/>
  <c r="A146" i="37" s="1"/>
  <c r="A147" i="37" s="1"/>
  <c r="A148" i="37" s="1"/>
  <c r="A149" i="37" s="1"/>
  <c r="A150" i="37" s="1"/>
  <c r="A151" i="37" s="1"/>
  <c r="A152" i="37" s="1"/>
  <c r="A153" i="37" s="1"/>
  <c r="A154" i="37" s="1"/>
  <c r="A155" i="37" s="1"/>
  <c r="A156" i="37" s="1"/>
  <c r="A157" i="37" s="1"/>
  <c r="A158" i="37" s="1"/>
  <c r="A159" i="37" s="1"/>
  <c r="A160" i="37" s="1"/>
  <c r="A161" i="37" s="1"/>
  <c r="A162" i="37" s="1"/>
  <c r="A163" i="37" s="1"/>
  <c r="A164" i="37" s="1"/>
  <c r="A165" i="37" s="1"/>
  <c r="A166" i="37" s="1"/>
  <c r="A167" i="37" s="1"/>
  <c r="A168" i="37" s="1"/>
  <c r="A169" i="37" s="1"/>
  <c r="A170" i="37" s="1"/>
  <c r="A171" i="37" s="1"/>
  <c r="A172" i="37" s="1"/>
  <c r="A173" i="37" s="1"/>
  <c r="A174" i="37" s="1"/>
  <c r="A175" i="37" s="1"/>
  <c r="A176" i="37" s="1"/>
  <c r="A177" i="37" s="1"/>
  <c r="A178" i="37" s="1"/>
  <c r="A179" i="37" s="1"/>
  <c r="A180" i="37" s="1"/>
  <c r="A181" i="37" s="1"/>
  <c r="A182" i="37" s="1"/>
  <c r="A183" i="37" s="1"/>
  <c r="A184" i="37" s="1"/>
  <c r="A185" i="37" s="1"/>
  <c r="A186" i="37" s="1"/>
  <c r="A187" i="37" s="1"/>
  <c r="A188" i="37" s="1"/>
  <c r="A189" i="37" s="1"/>
  <c r="A190" i="37" s="1"/>
  <c r="A191" i="37" s="1"/>
  <c r="A192" i="37" s="1"/>
  <c r="A193" i="37" s="1"/>
  <c r="A194" i="37" s="1"/>
  <c r="A195" i="37" s="1"/>
  <c r="A196" i="37" s="1"/>
  <c r="A197" i="37" s="1"/>
  <c r="A198" i="37" s="1"/>
  <c r="A199" i="37" s="1"/>
  <c r="A200" i="37" s="1"/>
  <c r="A201" i="37" s="1"/>
  <c r="A202" i="37" s="1"/>
  <c r="A203" i="37" s="1"/>
  <c r="A204" i="37" s="1"/>
  <c r="A205" i="37" s="1"/>
  <c r="A206" i="37" s="1"/>
  <c r="A207" i="37" s="1"/>
  <c r="A208" i="37" s="1"/>
  <c r="A209" i="37" s="1"/>
  <c r="A210" i="37" s="1"/>
  <c r="A211" i="37" s="1"/>
  <c r="A212" i="37" s="1"/>
  <c r="A213" i="37" s="1"/>
  <c r="A214" i="37" s="1"/>
  <c r="A215" i="37" s="1"/>
  <c r="A216" i="37" s="1"/>
  <c r="A217" i="37" s="1"/>
  <c r="A218" i="37" s="1"/>
  <c r="A219" i="37" s="1"/>
  <c r="A220" i="37" s="1"/>
  <c r="A221" i="37" s="1"/>
  <c r="A222" i="37" s="1"/>
  <c r="A223" i="37" s="1"/>
  <c r="A224" i="37" s="1"/>
  <c r="A225" i="37" s="1"/>
  <c r="A226" i="37" s="1"/>
  <c r="A227" i="37" s="1"/>
  <c r="A228" i="37" s="1"/>
  <c r="A229" i="37" s="1"/>
  <c r="A230" i="37" s="1"/>
  <c r="A231" i="37" s="1"/>
  <c r="A232" i="37" s="1"/>
  <c r="A233" i="37" s="1"/>
  <c r="A234" i="37" s="1"/>
  <c r="A235" i="37" s="1"/>
  <c r="A236" i="37" s="1"/>
  <c r="A237" i="37" s="1"/>
  <c r="A238" i="37" s="1"/>
  <c r="A239" i="37" s="1"/>
  <c r="A240" i="37" s="1"/>
  <c r="A241" i="37" s="1"/>
  <c r="A242" i="37" s="1"/>
  <c r="A243" i="37" s="1"/>
  <c r="A244" i="37" s="1"/>
  <c r="A245" i="37" s="1"/>
  <c r="A246" i="37" s="1"/>
  <c r="A247" i="37" s="1"/>
  <c r="A248" i="37" s="1"/>
  <c r="A249" i="37" s="1"/>
  <c r="A250" i="37" s="1"/>
  <c r="A251" i="37" s="1"/>
  <c r="A252" i="37" s="1"/>
  <c r="A253" i="37" s="1"/>
  <c r="A254" i="37" s="1"/>
  <c r="A255" i="37" s="1"/>
  <c r="A256" i="37" s="1"/>
  <c r="A257" i="37" s="1"/>
  <c r="A258" i="37" s="1"/>
  <c r="A259" i="37" s="1"/>
  <c r="A260" i="37" s="1"/>
  <c r="A261" i="37" s="1"/>
  <c r="A262" i="37" s="1"/>
  <c r="A263" i="37" s="1"/>
  <c r="A264" i="37" s="1"/>
  <c r="A265" i="37" s="1"/>
  <c r="A266" i="37" s="1"/>
  <c r="A267" i="37" s="1"/>
  <c r="A268" i="37" s="1"/>
  <c r="A269" i="37" s="1"/>
  <c r="A270" i="37" s="1"/>
  <c r="A271" i="37" s="1"/>
  <c r="A272" i="37" s="1"/>
  <c r="A273" i="37" s="1"/>
  <c r="A274" i="37" s="1"/>
  <c r="A275" i="37" s="1"/>
  <c r="A276" i="37" s="1"/>
  <c r="A277" i="37" s="1"/>
  <c r="A278" i="37" s="1"/>
  <c r="A279" i="37" s="1"/>
  <c r="A280" i="37" s="1"/>
  <c r="A281" i="37" s="1"/>
  <c r="A282" i="37" s="1"/>
  <c r="A283" i="37" s="1"/>
  <c r="A284" i="37" s="1"/>
  <c r="A285" i="37" s="1"/>
  <c r="A286" i="37" s="1"/>
  <c r="A287" i="37" s="1"/>
  <c r="A288" i="37" s="1"/>
  <c r="A289" i="37" s="1"/>
  <c r="A290" i="37" s="1"/>
  <c r="A291" i="37" s="1"/>
  <c r="F16" i="34"/>
  <c r="F15" i="34"/>
  <c r="F14" i="34"/>
  <c r="F13" i="34"/>
  <c r="F12" i="34"/>
  <c r="F11" i="34"/>
  <c r="F10" i="34"/>
  <c r="F9" i="34"/>
  <c r="F8" i="34"/>
  <c r="F7" i="34"/>
  <c r="F17" i="34" s="1"/>
  <c r="E16" i="34"/>
  <c r="E15" i="34"/>
  <c r="E14" i="34"/>
  <c r="E13" i="34"/>
  <c r="E12" i="34"/>
  <c r="E11" i="34"/>
  <c r="E10" i="34"/>
  <c r="E9" i="34"/>
  <c r="E8" i="34"/>
  <c r="E7" i="34"/>
  <c r="F18" i="31"/>
  <c r="F17" i="31"/>
  <c r="F16" i="31"/>
  <c r="F15" i="31"/>
  <c r="F14" i="31"/>
  <c r="F13" i="31"/>
  <c r="F12" i="31"/>
  <c r="F11" i="31"/>
  <c r="F10" i="31"/>
  <c r="F9" i="31"/>
  <c r="F8" i="31"/>
  <c r="F7" i="31"/>
  <c r="G19" i="31"/>
  <c r="C17" i="29"/>
  <c r="C17" i="28"/>
  <c r="C34" i="37" l="1"/>
  <c r="E17" i="34"/>
  <c r="E18" i="34" s="1"/>
  <c r="C35" i="37" l="1"/>
  <c r="F18" i="34"/>
  <c r="C36" i="37" l="1"/>
  <c r="C37" i="37" s="1"/>
  <c r="C38" i="37" s="1"/>
  <c r="C39" i="37" l="1"/>
  <c r="C40" i="37" s="1"/>
  <c r="C41" i="37" s="1"/>
  <c r="C42" i="37" s="1"/>
  <c r="C43" i="37" s="1"/>
  <c r="C44" i="37" s="1"/>
  <c r="C45" i="37" s="1"/>
  <c r="C46" i="37" s="1"/>
  <c r="C47" i="37" s="1"/>
  <c r="C48" i="37" s="1"/>
  <c r="C49" i="37" s="1"/>
  <c r="C50" i="37" s="1"/>
  <c r="C51" i="37" s="1"/>
  <c r="C52" i="37" s="1"/>
  <c r="C53" i="37" s="1"/>
  <c r="C54" i="37" s="1"/>
  <c r="C55" i="37" s="1"/>
  <c r="C56" i="37" s="1"/>
  <c r="C57" i="37" s="1"/>
  <c r="C58" i="37" s="1"/>
  <c r="C59" i="37" s="1"/>
  <c r="C60" i="37" s="1"/>
  <c r="C61" i="37" s="1"/>
  <c r="C62" i="37" s="1"/>
  <c r="C63" i="37" s="1"/>
  <c r="C64" i="37" s="1"/>
  <c r="C65" i="37" s="1"/>
  <c r="C66" i="37" s="1"/>
  <c r="C67" i="37" s="1"/>
  <c r="C68" i="37" s="1"/>
  <c r="C69" i="37" s="1"/>
  <c r="C70" i="37" s="1"/>
  <c r="C71" i="37" s="1"/>
  <c r="C72" i="37" s="1"/>
  <c r="C73" i="37" s="1"/>
  <c r="C74" i="37" s="1"/>
  <c r="C75" i="37" s="1"/>
  <c r="C76" i="37" s="1"/>
  <c r="C77" i="37" s="1"/>
  <c r="C78" i="37" s="1"/>
  <c r="C79" i="37" s="1"/>
  <c r="C80" i="37" s="1"/>
  <c r="C81" i="37" s="1"/>
  <c r="C82" i="37" s="1"/>
  <c r="C83" i="37" s="1"/>
  <c r="C84" i="37" s="1"/>
  <c r="C85" i="37" s="1"/>
  <c r="C86" i="37" s="1"/>
  <c r="C87" i="37" s="1"/>
  <c r="C88" i="37" s="1"/>
  <c r="C89" i="37" s="1"/>
  <c r="C90" i="37" s="1"/>
  <c r="C91" i="37" s="1"/>
  <c r="C92" i="37" s="1"/>
  <c r="C93" i="37" s="1"/>
  <c r="C94" i="37" s="1"/>
  <c r="C95" i="37" s="1"/>
  <c r="C96" i="37" s="1"/>
  <c r="C97" i="37" s="1"/>
  <c r="C98" i="37" s="1"/>
  <c r="C99" i="37" s="1"/>
  <c r="C100" i="37" s="1"/>
  <c r="C101" i="37" s="1"/>
  <c r="C102" i="37" s="1"/>
  <c r="C103" i="37" s="1"/>
  <c r="C104" i="37" s="1"/>
  <c r="C105" i="37" s="1"/>
  <c r="C106" i="37" s="1"/>
  <c r="C107" i="37" s="1"/>
  <c r="C108" i="37" s="1"/>
  <c r="C109" i="37" s="1"/>
  <c r="C110" i="37" s="1"/>
  <c r="C111" i="37" s="1"/>
  <c r="C112" i="37" s="1"/>
  <c r="C113" i="37" s="1"/>
  <c r="C114" i="37" s="1"/>
  <c r="C115" i="37" s="1"/>
  <c r="C116" i="37" s="1"/>
  <c r="C117" i="37" s="1"/>
  <c r="C118" i="37" s="1"/>
  <c r="C119" i="37" s="1"/>
  <c r="C120" i="37" s="1"/>
  <c r="C121" i="37" s="1"/>
  <c r="C122" i="37" s="1"/>
  <c r="C123" i="37" s="1"/>
  <c r="C124" i="37" s="1"/>
  <c r="C125" i="37" s="1"/>
  <c r="C126" i="37" s="1"/>
  <c r="C127" i="37" s="1"/>
  <c r="C128" i="37" s="1"/>
  <c r="C129" i="37" s="1"/>
  <c r="C130" i="37" s="1"/>
  <c r="C131" i="37" s="1"/>
  <c r="C132" i="37" s="1"/>
  <c r="C133" i="37" s="1"/>
  <c r="C134" i="37" s="1"/>
  <c r="C135" i="37" s="1"/>
  <c r="C136" i="37" s="1"/>
  <c r="C137" i="37" s="1"/>
  <c r="C138" i="37" s="1"/>
  <c r="C139" i="37" s="1"/>
  <c r="C140" i="37" s="1"/>
  <c r="C141" i="37" s="1"/>
  <c r="C142" i="37" s="1"/>
  <c r="C143" i="37" s="1"/>
  <c r="C144" i="37" s="1"/>
  <c r="C145" i="37" s="1"/>
  <c r="C146" i="37" s="1"/>
  <c r="C147" i="37" s="1"/>
  <c r="C148" i="37" s="1"/>
  <c r="C149" i="37" s="1"/>
  <c r="C150" i="37" s="1"/>
  <c r="C151" i="37" s="1"/>
  <c r="C152" i="37" s="1"/>
  <c r="C153" i="37" s="1"/>
  <c r="C154" i="37" s="1"/>
  <c r="C155" i="37" s="1"/>
  <c r="C156" i="37" s="1"/>
  <c r="C157" i="37" s="1"/>
  <c r="C158" i="37" s="1"/>
  <c r="C159" i="37" s="1"/>
  <c r="C160" i="37" s="1"/>
  <c r="C161" i="37" s="1"/>
  <c r="C162" i="37" s="1"/>
  <c r="C163" i="37" s="1"/>
  <c r="C164" i="37" s="1"/>
  <c r="C165" i="37" s="1"/>
  <c r="C166" i="37" s="1"/>
  <c r="C167" i="37" s="1"/>
  <c r="C168" i="37" s="1"/>
  <c r="C169" i="37" s="1"/>
  <c r="C170" i="37" s="1"/>
  <c r="C171" i="37" s="1"/>
  <c r="C172" i="37" s="1"/>
  <c r="C173" i="37" s="1"/>
  <c r="C174" i="37" s="1"/>
  <c r="C175" i="37" s="1"/>
  <c r="C176" i="37" s="1"/>
  <c r="C177" i="37" s="1"/>
  <c r="C178" i="37" s="1"/>
  <c r="C179" i="37" s="1"/>
  <c r="C180" i="37" s="1"/>
  <c r="C181" i="37" s="1"/>
  <c r="C182" i="37" s="1"/>
  <c r="C183" i="37" s="1"/>
  <c r="C184" i="37" s="1"/>
  <c r="C185" i="37" s="1"/>
  <c r="C186" i="37" s="1"/>
  <c r="C187" i="37" s="1"/>
  <c r="C188" i="37" s="1"/>
  <c r="C189" i="37" s="1"/>
  <c r="C190" i="37" s="1"/>
  <c r="C191" i="37" s="1"/>
  <c r="C192" i="37" s="1"/>
  <c r="C193" i="37" s="1"/>
  <c r="C194" i="37" s="1"/>
  <c r="C195" i="37" s="1"/>
  <c r="C196" i="37" s="1"/>
  <c r="C197" i="37" s="1"/>
  <c r="C198" i="37" s="1"/>
  <c r="C199" i="37" s="1"/>
  <c r="C200" i="37" s="1"/>
  <c r="C201" i="37" s="1"/>
  <c r="C202" i="37" s="1"/>
  <c r="C203" i="37" s="1"/>
  <c r="C204" i="37" s="1"/>
  <c r="C205" i="37" s="1"/>
  <c r="C206" i="37" s="1"/>
  <c r="C207" i="37" s="1"/>
  <c r="C208" i="37" s="1"/>
  <c r="C209" i="37" s="1"/>
  <c r="C210" i="37" s="1"/>
  <c r="C211" i="37" s="1"/>
  <c r="C212" i="37" s="1"/>
  <c r="C213" i="37" s="1"/>
  <c r="C214" i="37" s="1"/>
  <c r="C215" i="37" s="1"/>
  <c r="C216" i="37" s="1"/>
  <c r="C217" i="37" s="1"/>
  <c r="C218" i="37" s="1"/>
  <c r="C219" i="37" s="1"/>
  <c r="C220" i="37" s="1"/>
  <c r="C221" i="37" s="1"/>
  <c r="C222" i="37" s="1"/>
  <c r="C223" i="37" s="1"/>
  <c r="C224" i="37" s="1"/>
  <c r="C225" i="37" s="1"/>
  <c r="C226" i="37" s="1"/>
  <c r="C227" i="37" s="1"/>
  <c r="C228" i="37" s="1"/>
  <c r="C229" i="37" s="1"/>
  <c r="C230" i="37" s="1"/>
  <c r="C231" i="37" s="1"/>
  <c r="C232" i="37" s="1"/>
  <c r="C233" i="37" s="1"/>
  <c r="C234" i="37" s="1"/>
  <c r="C235" i="37" s="1"/>
  <c r="C236" i="37" s="1"/>
  <c r="C237" i="37" s="1"/>
  <c r="C238" i="37" s="1"/>
  <c r="C239" i="37" s="1"/>
  <c r="C240" i="37" s="1"/>
  <c r="C241" i="37" s="1"/>
  <c r="C242" i="37" s="1"/>
  <c r="C243" i="37" s="1"/>
  <c r="C244" i="37" s="1"/>
  <c r="C245" i="37" s="1"/>
  <c r="C246" i="37" s="1"/>
  <c r="C247" i="37" s="1"/>
  <c r="C248" i="37" s="1"/>
  <c r="C249" i="37" s="1"/>
  <c r="C250" i="37" s="1"/>
  <c r="C251" i="37" s="1"/>
  <c r="C252" i="37" s="1"/>
  <c r="C253" i="37" s="1"/>
  <c r="C254" i="37" s="1"/>
  <c r="C255" i="37" s="1"/>
  <c r="C256" i="37" s="1"/>
  <c r="C257" i="37" s="1"/>
  <c r="C258" i="37" s="1"/>
  <c r="C259" i="37" s="1"/>
  <c r="C260" i="37" s="1"/>
  <c r="C261" i="37" s="1"/>
  <c r="C262" i="37" s="1"/>
  <c r="C263" i="37" s="1"/>
  <c r="C264" i="37" s="1"/>
  <c r="C265" i="37" s="1"/>
  <c r="C266" i="37" s="1"/>
  <c r="C267" i="37" s="1"/>
  <c r="C268" i="37" s="1"/>
  <c r="C269" i="37" s="1"/>
  <c r="C270" i="37" s="1"/>
  <c r="C271" i="37" s="1"/>
  <c r="C272" i="37" s="1"/>
  <c r="C273" i="37" s="1"/>
  <c r="C274" i="37" s="1"/>
  <c r="C275" i="37" s="1"/>
  <c r="C276" i="37" s="1"/>
  <c r="C277" i="37" s="1"/>
  <c r="C278" i="37" s="1"/>
  <c r="C279" i="37" s="1"/>
  <c r="C280" i="37" s="1"/>
  <c r="C281" i="37" s="1"/>
  <c r="C282" i="37" s="1"/>
  <c r="C283" i="37" s="1"/>
  <c r="C284" i="37" s="1"/>
  <c r="C285" i="37" s="1"/>
  <c r="C286" i="37" s="1"/>
  <c r="C287" i="37" s="1"/>
  <c r="C288" i="37" s="1"/>
  <c r="C289" i="37" s="1"/>
  <c r="C290" i="37" s="1"/>
  <c r="C291" i="37" s="1"/>
  <c r="B27" i="37" s="1"/>
</calcChain>
</file>

<file path=xl/sharedStrings.xml><?xml version="1.0" encoding="utf-8"?>
<sst xmlns="http://schemas.openxmlformats.org/spreadsheetml/2006/main" count="1909" uniqueCount="340">
  <si>
    <t>GUIDED EXAMPLES</t>
  </si>
  <si>
    <t>CP 312 - Model Development and Governance</t>
  </si>
  <si>
    <t>o</t>
  </si>
  <si>
    <t xml:space="preserve">These guided examples are intended to enhance specific curriculum resources where additional examples, practice calculations, and/or application of material could benefit candidates. These are not part of the required syllabus but are intended to make the required syllabus topics easier to master. These examples may be longer, more in depth, and/or include more calculation than would likely be used in an assessment environment.  </t>
  </si>
  <si>
    <t xml:space="preserve">These guided examples are presented in two formats – a version where candidates can attempt to navigate the problem/situation independently, and a narrated version where a solution is presented along with assistance to explain the steps involved.  </t>
  </si>
  <si>
    <t xml:space="preserve">These guided examples present one method of arriving at a solution; there could be equally appropriate alternative solutions. </t>
  </si>
  <si>
    <t>These guided examples are not intended to approximate a course assessment, and candidates should not use them as proxies for assessment items. For examples of assessment items, we recommend referencing the curated past exam questions for this course.</t>
  </si>
  <si>
    <t>These guided examples have been developed by Tim Cardinal with review and modifications by course curriculum committee volunteers and SOA staff. We will continue to refine and expand this example set over time; candidates who would like to recommend source material that could benefit from additional guided examples should reach out to:</t>
  </si>
  <si>
    <t>education@soa.org</t>
  </si>
  <si>
    <t>Version 2025-1</t>
  </si>
  <si>
    <t>Updated: July 8, 2025</t>
  </si>
  <si>
    <t xml:space="preserve">Copyright © Society of Actuaries </t>
  </si>
  <si>
    <t>CP 312</t>
  </si>
  <si>
    <t>Example</t>
  </si>
  <si>
    <t>LO</t>
  </si>
  <si>
    <t>Question topic</t>
  </si>
  <si>
    <t>Source</t>
  </si>
  <si>
    <t>12.1 Application: Stress Test of Energy Price Shock on Airline Fuel Hedges</t>
  </si>
  <si>
    <t>CP312-107-25: A Financially Justifiable and Practically Implementable Approach to Coherent Stress Testing</t>
  </si>
  <si>
    <t>12.2 Application: Multi-Currency Portfolio Balanced Fund Under Inflation Shock</t>
  </si>
  <si>
    <t xml:space="preserve">Exposure Calculation (page 126) </t>
  </si>
  <si>
    <t>CP312-105-25: Chapter 9 of Asset/Liability Management of Financial Institutions</t>
  </si>
  <si>
    <t>Mean Loss (page 129)</t>
  </si>
  <si>
    <t>Monte Carlo (page 130)</t>
  </si>
  <si>
    <t>Rate Model Calculation</t>
  </si>
  <si>
    <t>CP312-104-25: Chapter 7 of Derivatives Theory and Practice by Jiri Witzany, Springer 2020</t>
  </si>
  <si>
    <t>Rate Model Application</t>
  </si>
  <si>
    <t>Ch. 6: Secondary Guarantee Universal Life</t>
  </si>
  <si>
    <t>Long-Term Actuarial Models Part II, Cardinal, Timothy, 2024</t>
  </si>
  <si>
    <t>Ch. 9 Fixed and Fixed Indexed Annuities</t>
  </si>
  <si>
    <t xml:space="preserve">Ch. 11: Long Term Health Products </t>
  </si>
  <si>
    <t>CFE 312 Example 1</t>
  </si>
  <si>
    <t>Context</t>
  </si>
  <si>
    <t>An international airline has entered into a collar strategy to hedge jet fuel expenses over the next six months. The airline evaluates a stress scenario in which a geopolitical crisis disrupts oil exports from a major producer, triggering an energy supply shock. The goal of this stress test is to evaluate the resilience of the airline’s hedge and its exposure to correlated equity losses during a commodity spike. Transmission nodes are as follows: a) Global oil supply drops; b) Inflation expectations rise; c) Airline stock prices fall; and d) Jet fuel prices spike. Macrofinancial variables (affected) are: 1) Crude oil price - West Texas Intermediate (WTI); 2) Market inflation expectations; and 3) Airline industry equity index. Representative indices for the macrofinancial variables are WTI crude futures, jet fuel spot index, and Airline Equity Index (AEI) respectively.</t>
  </si>
  <si>
    <t>Figure 1 Scenario Assumptions</t>
  </si>
  <si>
    <t>Variable</t>
  </si>
  <si>
    <t>Distribution / Shock</t>
  </si>
  <si>
    <t>Crude Oil Price</t>
  </si>
  <si>
    <t>Lognormal(μ=3.5, σ=0.3), +2σ</t>
  </si>
  <si>
    <t>Jet Fuel Price</t>
  </si>
  <si>
    <t>Gaussian(+30%, σ=10%), ρ = 0.85 to WTI</t>
  </si>
  <si>
    <t>Inflation Expectation</t>
  </si>
  <si>
    <t>Normal(2%, σ=0.5%), +1σ</t>
  </si>
  <si>
    <t>Airline Equity Index (AEI)</t>
  </si>
  <si>
    <t>Normal(0%, σ=8%), -1.5σ</t>
  </si>
  <si>
    <t>Equity Exposure</t>
  </si>
  <si>
    <t>$240 million</t>
  </si>
  <si>
    <t>Hedge Instrument</t>
  </si>
  <si>
    <t>Collar (long call + short put)</t>
  </si>
  <si>
    <t>The airline uses fuel hedges that pay off if prices exceed a certain level (call), and lose if prices drop (put). In the shock scenario, fuel prices surge, triggering call payouts.</t>
  </si>
  <si>
    <t>Figure 2 Stress Test Results: Impact of Oil Supply Shock on Airline Hedge Portfolio</t>
  </si>
  <si>
    <t>Jet Fuel Shock (%)</t>
  </si>
  <si>
    <t>Call Payout ($M)</t>
  </si>
  <si>
    <t>Put Loss ($M)</t>
  </si>
  <si>
    <t>Net Hedge Gain ($M)</t>
  </si>
  <si>
    <t>AEI Return (%)</t>
  </si>
  <si>
    <t>Equity Exposure Impact ($M)</t>
  </si>
  <si>
    <t>a) Describe implications if the fuel-equity correlation is wrong. Make one recommendation to managethis model assumption risk.</t>
  </si>
  <si>
    <t>Answer:</t>
  </si>
  <si>
    <t>b) Make one additional observation based on the results.</t>
  </si>
  <si>
    <t>CFE 312 Example 1 Solution</t>
  </si>
  <si>
    <t>Example 1 adapts "CP312-107-25: A Financially Justifiable and Practically Implementable Approach to Coherent Stress Testing"'s Chapter 12.1 Transactional Applications on pages 36-37. The Example in 12.1 shocks variables (three interest rates) and measures the impact on a trading position (a duration and a yield-curve slope trade in US Treasuries). Example 1 shocks the jet fuel price and measures the impact on a hedge position and equities.</t>
  </si>
  <si>
    <t>Overestimating correlation may understate total risk (if hedge offsets losses). Underestimating it may exaggerate diversification. Under- or overestimating fuel-equity correlation can lead to poor risk capital allocation. Assumption risk can be mitigated by backtesting against historical oil shocks and using sensitivity analysis for scenarios more severe than observed historically.</t>
  </si>
  <si>
    <t>Partial hedging is revealed under systemic shocks.
The collar works against fuel risk but not against equity exposure.
High correlation between commodity and equity loss amplifies net downside.
Lognormal and Gaussian modeling choices capture asymmetric risk more accurately than standard VaR frameworks.
Scenario-based stress testing provides decision-useful insight beyond point estimates.</t>
  </si>
  <si>
    <t>CFE 312 Example 2</t>
  </si>
  <si>
    <t>A global balanced fund manager holds a diversified portfolio of USD-, EUR-, and GBP-denominated assets, including a) Sovereign bonds (2Y and 10Y); b) Equities; and c) Corporate bonds (Investment-Grade (IG) and High-Yield (HY). Amid concerns about persistent inflation, the risk team builds a factor-based stress test to assess the portfolio’s vulnerability to an inflation shock, considering transmission effects across currencies and asset classes. The fund uses a three-factor risk model per currency: Expected Growth (EG), Liquidity (LQ), and Inflation (INF). Model accuracy is reasonable across most asset classes. Slight underestimation occurs for equities and HY credit due to potential omitted idiosyncratic volatility.</t>
  </si>
  <si>
    <t>Figure 1 Factor Assumptions and Shocks</t>
  </si>
  <si>
    <t>Factor</t>
  </si>
  <si>
    <t>Distribution</t>
  </si>
  <si>
    <t>Shock Scenario</t>
  </si>
  <si>
    <t>Expected Growth</t>
  </si>
  <si>
    <t>N(1.5%, 1.0%)</t>
  </si>
  <si>
    <t>-1.5% (Slowdown)</t>
  </si>
  <si>
    <t>Liquidity</t>
  </si>
  <si>
    <t>N(0.5%, 0.25%)</t>
  </si>
  <si>
    <t>-0.5% (Tightening)</t>
  </si>
  <si>
    <t>Inflation</t>
  </si>
  <si>
    <t>N(2.0%, 0.6%)</t>
  </si>
  <si>
    <t>+1.2% (Spike)</t>
  </si>
  <si>
    <t>a) Explain why inflation is a plausible stress scenario factor in multi-asset portfolios.</t>
  </si>
  <si>
    <t>b) Describe how the Liquidity and Growth factors interact with inflation in stress tests.</t>
  </si>
  <si>
    <t>Figure 2 Expected Returns (ER)</t>
  </si>
  <si>
    <t>Asset Class</t>
  </si>
  <si>
    <t>Stat Return</t>
  </si>
  <si>
    <t>Predicted Return (Model)</t>
  </si>
  <si>
    <t>LowER</t>
  </si>
  <si>
    <t>HighER</t>
  </si>
  <si>
    <t>USD Treasuries 2Y</t>
  </si>
  <si>
    <t>USD Treasuries 10Y</t>
  </si>
  <si>
    <t>USD Equities</t>
  </si>
  <si>
    <t>USD IG Credit</t>
  </si>
  <si>
    <t>USD HY Credit</t>
  </si>
  <si>
    <t>Figure 3 Correlation Matrix (Simplified)</t>
  </si>
  <si>
    <t>Asset Pair</t>
  </si>
  <si>
    <t>Correlation</t>
  </si>
  <si>
    <t>USD 2Y vs. 10Y Treasuries</t>
  </si>
  <si>
    <t>USD Equities vs. USD 10Y</t>
  </si>
  <si>
    <t>USD Equities vs. USD HY</t>
  </si>
  <si>
    <t>USD IG vs. USD HY</t>
  </si>
  <si>
    <t>USD Treasuries vs. EUR Treasuries</t>
  </si>
  <si>
    <t>USD Equities vs. GBP Equities</t>
  </si>
  <si>
    <t>c) List 3 stylized facts exhibited in Figure 3.</t>
  </si>
  <si>
    <t>d) Describe the effect of correlation in stress tests.</t>
  </si>
  <si>
    <t>Figure 4 Portfolio-Level Profit &amp; Loss Distributions: Annualized returns on $100M notional</t>
  </si>
  <si>
    <t xml:space="preserve">Normal Market Scenario </t>
  </si>
  <si>
    <t xml:space="preserve">Stress Scenario: Inflation Shock </t>
  </si>
  <si>
    <t>Allocation</t>
  </si>
  <si>
    <t>Return (%)</t>
  </si>
  <si>
    <t>P&amp;L ($M)</t>
  </si>
  <si>
    <t>USD Treasuries</t>
  </si>
  <si>
    <t>USD Credit (IG+HY)</t>
  </si>
  <si>
    <t>EUR Assets</t>
  </si>
  <si>
    <t>GBP Assets</t>
  </si>
  <si>
    <t>Total</t>
  </si>
  <si>
    <t>~4.0%</t>
  </si>
  <si>
    <t>~-2.6%</t>
  </si>
  <si>
    <t>e) Explain why the inflation shock scenario shifts the portfolio’s profit and loss distribution to the left. Explain what this might imply for a multi-currency balanced portfolio.</t>
  </si>
  <si>
    <t>f) Explain why the P&amp;L distribution appears asymmetric. Explain how risk managers should interpret such skewness during stress testing.</t>
  </si>
  <si>
    <t>g) Describe what actions should the risk team consider if the 1st percentile of the P&amp;L distribution indicates a loss greater than the portfolio’s available capital buffer.</t>
  </si>
  <si>
    <t>h) Describe one way this 3-factor risk model could be improved.</t>
  </si>
  <si>
    <t>CFE 312 Example 2 Solution</t>
  </si>
  <si>
    <t>Example 312.2 adapts "CP312-107-25: A Financially Justifiable and Practically Implementable Approach to Coherent Stress Testing"'s Chapter 12.2 Portfolio Applications on pages 37-40. The Example in 12.2 analyzes the impact on a multi-currency portfolio of assets using three factors (Expected Growth, Liquidity and Inflation) per currency.  Example 312.2 likewise analyzes the impact on a multi-currency portfolio of assets (sovereign bonds, equities, corporate bonds) using the same three factors.</t>
  </si>
  <si>
    <t>inflation shocks cascade into rates, real yields, equity discounting, and currency valuation — impacting all major asset classes simultaneously.</t>
  </si>
  <si>
    <t>Inflation often leads to tighter liquidity and slower growth expectations, creating a multi-factor compounding effect that could accelerate portfolio losses.</t>
  </si>
  <si>
    <t>Positive correlation within asset classes and currencies
Negative equity-bond correlation in USD
High cross-country equity correlation</t>
  </si>
  <si>
    <t>In normal times, diversification benefits exist. Under stress, correlations can converge (e.g., equity and credit both fall), amplifying drawdowns.</t>
  </si>
  <si>
    <t>The leftward shift reflects the portfolio’s exposure to assets sensitive to real interest rates and inflation expectations. An inflation spike severely impacts fixed-income holdings and depresses equity sentiment, especially in USD. Under an inflation shock, bond prices typically fall (due to rising yields), equity valuations may compress (due to margin pressure and discount rate increases), and currency depreciation can exacerbate losses. This emphasizes the importance of modeling interconnected risk factors like inflation, FX, and interest rates within portfolio stress tests.</t>
  </si>
  <si>
    <t>Asymmetry in the distribution, especially a long left tail, indicates the presence of nonlinear downside exposure — often from fixed income duration, FX translation risk, or equity drawdown correlations. This skewness matters because standard deviation or VaR alone may understate risk, especially in tail-heavy or non-normal environments. A better measure is CTE. Stress testing reveals these asymmetries that are hidden in traditional risk measures.</t>
  </si>
  <si>
    <t>This result suggests that under plausible inflation shock scenarios, the portfolio could breach solvency thresholds or mandate drawdowns. The team should explore capital reserve adequacy, hedging strategies (e.g., inflation swaps, short-duration instruments), and possible diversification adjustments to reduce concentration in interest-sensitive and currency-exposed positions.</t>
  </si>
  <si>
    <t xml:space="preserve">Multi-factor models provide reasonable predictive accuracy; asset-level calibration can be fine-tuned via statistical learning. The model could add idiosyncratic shocks or tail-dependence structures. The model could use fat-tailed distributions or historical simulations to better capture worst-case behavior. </t>
  </si>
  <si>
    <t>CFE 312 Example 3</t>
  </si>
  <si>
    <t>A global bank holds a derivatives portfolio with a corporate counterparty, organized under multiple netting sets and collateral/margin agreements defining the rules under which collateral is posted, received, and valued between counterparties in derivatives contract. The portfolio includes:
•  10 trades across 4 netting sets and 3 margin agreements (margin nodes)
•  Exposure is to be calculated at time t = 1 year under a single simulated market scenario
Calculate the net counterparty credit exposure using the five-step framework provided in the Canabarro &amp; Duffie paper.</t>
  </si>
  <si>
    <t>Figure 1 Trades, Netting Nodes, Margin Agreements and Mark-to-Market Value (MTM)</t>
  </si>
  <si>
    <t>Trade ID</t>
  </si>
  <si>
    <t>Type</t>
  </si>
  <si>
    <t>MTM Value (millions)</t>
  </si>
  <si>
    <t>Netting Set</t>
  </si>
  <si>
    <t>Margin Agreement</t>
  </si>
  <si>
    <t>T1</t>
  </si>
  <si>
    <t>Interest Rate Swap</t>
  </si>
  <si>
    <t>NS1</t>
  </si>
  <si>
    <t>MA1</t>
  </si>
  <si>
    <t>T2</t>
  </si>
  <si>
    <t>FX Forward</t>
  </si>
  <si>
    <t>T3</t>
  </si>
  <si>
    <t>Equity Option (Long)</t>
  </si>
  <si>
    <t>T4</t>
  </si>
  <si>
    <t>Commodity Swap</t>
  </si>
  <si>
    <t>NS2</t>
  </si>
  <si>
    <t>T5</t>
  </si>
  <si>
    <t>T6</t>
  </si>
  <si>
    <t>Credit Default Swap</t>
  </si>
  <si>
    <t>NS3</t>
  </si>
  <si>
    <t>MA2</t>
  </si>
  <si>
    <t>T7</t>
  </si>
  <si>
    <t>FX Option (Short Put)</t>
  </si>
  <si>
    <t>T8</t>
  </si>
  <si>
    <t>Interest Rate Cap</t>
  </si>
  <si>
    <t>T9</t>
  </si>
  <si>
    <t>NS4</t>
  </si>
  <si>
    <t>T10</t>
  </si>
  <si>
    <t>Equity Collar</t>
  </si>
  <si>
    <t>Total MTM</t>
  </si>
  <si>
    <t>Figure 2 Margin Agreements</t>
  </si>
  <si>
    <t>Margin Node</t>
  </si>
  <si>
    <t>Covers Netting Nodes</t>
  </si>
  <si>
    <t>Threshold</t>
  </si>
  <si>
    <t>NS1 and NS2</t>
  </si>
  <si>
    <t>NS3 and NS4</t>
  </si>
  <si>
    <t>Final answer:</t>
  </si>
  <si>
    <t>Show your work:</t>
  </si>
  <si>
    <t>CFE 312 Example 3 Solution</t>
  </si>
  <si>
    <t>Step 1: Calculate Exposure in each Node = Sum of Net Mark-to-Market (MTM) per Netting Set</t>
  </si>
  <si>
    <t>NS1 = max(0, -4 + 3 + 5) = 4</t>
  </si>
  <si>
    <t>NS2 = max(0, 3 - 4) = 0</t>
  </si>
  <si>
    <t>NS3 = max(0, -1 + 4 + 2)  = 5</t>
  </si>
  <si>
    <t>NS4 = max(0, -9 + 1) = 0</t>
  </si>
  <si>
    <t>Step 2: Add All Net Exposures</t>
  </si>
  <si>
    <t>NS1 + NS2 + NS3 + NS4 = 4 + 0 + 5 + 0 = 9</t>
  </si>
  <si>
    <t>Step 3: Calculate Collateral Posted/Received</t>
  </si>
  <si>
    <r>
      <t>MA1</t>
    </r>
    <r>
      <rPr>
        <sz val="11"/>
        <color theme="1"/>
        <rFont val="Calibri"/>
        <family val="2"/>
        <scheme val="minor"/>
      </rPr>
      <t xml:space="preserve">: Sum Trades in MA1 = T1 + … + T5 = -4 + 3 + 5 + 3 - 4 = 3 </t>
    </r>
    <r>
      <rPr>
        <sz val="11"/>
        <color theme="1"/>
        <rFont val="Calibri"/>
        <family val="2"/>
      </rPr>
      <t xml:space="preserve">→ </t>
    </r>
    <r>
      <rPr>
        <sz val="11"/>
        <color theme="1"/>
        <rFont val="Calibri"/>
        <family val="2"/>
        <scheme val="minor"/>
      </rPr>
      <t>Counterparty posts (bank receives) collateral (in excess of MA1 Threshold) = 3 - 1 = 2</t>
    </r>
  </si>
  <si>
    <r>
      <t>MA2</t>
    </r>
    <r>
      <rPr>
        <sz val="11"/>
        <color theme="1"/>
        <rFont val="Calibri"/>
        <family val="2"/>
        <scheme val="minor"/>
      </rPr>
      <t xml:space="preserve">: Sum Trades in MA2 = T6 + … + T10 = -1 + 4 + 2 - 9  + 1 = -3 </t>
    </r>
    <r>
      <rPr>
        <sz val="11"/>
        <color theme="1"/>
        <rFont val="Calibri"/>
        <family val="2"/>
      </rPr>
      <t xml:space="preserve">→ </t>
    </r>
    <r>
      <rPr>
        <sz val="11"/>
        <color theme="1"/>
        <rFont val="Calibri"/>
        <family val="2"/>
        <scheme val="minor"/>
      </rPr>
      <t>Bank posts (counterparty receives) collateral (in excess of MA2 Threshold) = 3 - 1.5 = 1.5</t>
    </r>
  </si>
  <si>
    <t>Step 4: Add (Counterparty) Collateral Posted/Received</t>
  </si>
  <si>
    <t>MA1 + MA2 = 2 - 1.5 = 0.5</t>
  </si>
  <si>
    <t>Step 5: Calculate Net Exposure to Counterparty (After Collateral)</t>
  </si>
  <si>
    <t>Step 2 - Step 4 = 9 - 0.5 = 8.5</t>
  </si>
  <si>
    <t>CFE 312 Example 4</t>
  </si>
  <si>
    <t xml:space="preserve">A bank rated A enters into a 3-year uncollateralized interest rate swap (IRS) with a corporate counterparty rated BBB. The bank receives quarterly floating-rate payments in exchange for making quarterly fixed rate payments. The bank approximates the market value V(t) of credit risk by applying the mean exposure × mean loss rate method as described in the Canabarro &amp; Duffie paper. Figure 1 provides modeled real-world and risk-neutral expected exposure (EE) and mean loss (L) where risk-neutral values are denoted by * (i.e,. EE* and L*). The continuous risk-free rate is 3% over the 3-year period. </t>
  </si>
  <si>
    <t>Figure 1 Modeled Values</t>
  </si>
  <si>
    <t>Quarter (t)</t>
  </si>
  <si>
    <t>EE(t) (USD)</t>
  </si>
  <si>
    <t>L(t)</t>
  </si>
  <si>
    <t>EE*(t) (USD)</t>
  </si>
  <si>
    <t>L*(t)</t>
  </si>
  <si>
    <t xml:space="preserve">a) Describe two contexts in which the bank's value of credit risk approximation is appropriate and two in which it is not. </t>
  </si>
  <si>
    <t>b) Evaluate the appropriateness of the bank's use of the mean exposure × mean loss rate method.</t>
  </si>
  <si>
    <t>c) Calculate the total market value of the credit risk. Enter your final answer in Cell B27 rounded to the nearest integer. Use Columns F+ and additional rows as space to show your work. Label columns and rows as applicable.</t>
  </si>
  <si>
    <t>final answer:</t>
  </si>
  <si>
    <t>CFE 312 Example 4 Solution</t>
  </si>
  <si>
    <t>Example 312.4 applies the four-step method described in "CP312-105-25: Chapter 9 of Asset/Liability Management of Financial Institutions" pages 129-130. Challenges associated with calculating credit risk are descrbibed in general in pages 122-129 and issues and adjustements related to the mean loss method on pages 129-130. Some of the sample answers listed for a) are not explicitly listed in CP312-105-25 but would be acceptable as they might be drawn or inferred.</t>
  </si>
  <si>
    <t>Show your work: Note - the method uses risk-neutral values, not real-world.</t>
  </si>
  <si>
    <t>C(t) = e^(–0.03 × t)</t>
  </si>
  <si>
    <t>V(t) = EE* × L* × C(t)</t>
  </si>
  <si>
    <t>Appropriate
   One-way credit risk exists (i.e., only one party can default)
   Risk-neutral expected exposures are available or approximable
   A quick CVA proxy for pricing or capital estimation is needed
Not Appropriate
   Significant wrong-way risk exists (exposure increases as credit decreases)
   Two-way exposure (e.g., bilateral OTC portfolios)
   Complex instruments with nonlinear payoff structures (e.g., Bermudan options) 
   Context requires scenario-dependent CVA hedging</t>
  </si>
  <si>
    <t>The method is not appropriate since there is two-way risk as both counterparties are not highly rated.</t>
  </si>
  <si>
    <t>CFE 312 Example 5</t>
  </si>
  <si>
    <t>A bank (Party A), the payer, enters a 5-year uncollateralized interest rate swap with a corporate counterparty (Party B), the receiver. Both parties are subject to default. To calculate the market value of credit risk in the bilateral OTC portfolios, the bank uses a full Monte Carlo simulation as described in the Canabarro &amp; Duffie paper to estimate the market value of bilateral counterparty credit risk, incorporating random market rate paths, stochastic exposures, and simulated default events for both counterparties to reflect nonlinearities, wrong-way risk, and netting/collateral effects. Partially completed model results for 10,000 simulations are provided in Figure 1. PV(X) is the estimated present value  of the exposure to the payer in the event of default by the receiver. PV(Y) is the estimated present value  of the exposure to the receiver in the event of default by the payer. Calculate the TBD elements in Figure 1.</t>
  </si>
  <si>
    <t>Figure 1 Mark-to-Market Value (MTM) for Default on Swap: Simulation Results</t>
  </si>
  <si>
    <t>Coupon Date t</t>
  </si>
  <si>
    <t>PV(X)</t>
  </si>
  <si>
    <t>PV(Y)</t>
  </si>
  <si>
    <t>Loss Rate (bps)</t>
  </si>
  <si>
    <t>PV(Loss): Receiver</t>
  </si>
  <si>
    <t>PV(Loss): Payer</t>
  </si>
  <si>
    <t>TBD</t>
  </si>
  <si>
    <t>Total PV</t>
  </si>
  <si>
    <t>Credit Adjustment</t>
  </si>
  <si>
    <t>CFE 312 Example 5 Solution</t>
  </si>
  <si>
    <t>Comments</t>
  </si>
  <si>
    <t>PV(Loss): Payer = PV(X) × loss rate</t>
  </si>
  <si>
    <t>PV(Loss): Receiver = PV(Y) × loss rate</t>
  </si>
  <si>
    <t>Total PV is the sum of the individual coupon PVs</t>
  </si>
  <si>
    <t>Credit adjustment (net reduction in market value) to the receiver is PVLR - PVLP</t>
  </si>
  <si>
    <t>Credit adjustment (net reduction in market value) to the payer is PVLP - PVLR</t>
  </si>
  <si>
    <t>CFE 312 Example 6</t>
  </si>
  <si>
    <r>
      <t>The Vasicek one-factor model is: dr</t>
    </r>
    <r>
      <rPr>
        <vertAlign val="subscript"/>
        <sz val="11"/>
        <color theme="1"/>
        <rFont val="Calibri"/>
        <family val="2"/>
        <scheme val="minor"/>
      </rPr>
      <t>t</t>
    </r>
    <r>
      <rPr>
        <sz val="11"/>
        <color theme="1"/>
        <rFont val="Calibri"/>
        <family val="2"/>
        <scheme val="minor"/>
      </rPr>
      <t xml:space="preserve"> = a(b - r</t>
    </r>
    <r>
      <rPr>
        <vertAlign val="subscript"/>
        <sz val="11"/>
        <color theme="1"/>
        <rFont val="Calibri"/>
        <family val="2"/>
        <scheme val="minor"/>
      </rPr>
      <t>t</t>
    </r>
    <r>
      <rPr>
        <sz val="11"/>
        <color theme="1"/>
        <rFont val="Calibri"/>
        <family val="2"/>
        <scheme val="minor"/>
      </rPr>
      <t>)dt + σdz</t>
    </r>
    <r>
      <rPr>
        <vertAlign val="subscript"/>
        <sz val="11"/>
        <color theme="1"/>
        <rFont val="Calibri"/>
        <family val="2"/>
        <scheme val="minor"/>
      </rPr>
      <t>t</t>
    </r>
    <r>
      <rPr>
        <sz val="11"/>
        <color theme="1"/>
        <rFont val="Calibri"/>
        <family val="2"/>
        <scheme val="minor"/>
      </rPr>
      <t xml:space="preserve"> where b is the long-term interest rate, a is the speed of reversion, and σ is volatility. A discrete version, Δr = a(b - r)Δt + σε(Δt)</t>
    </r>
    <r>
      <rPr>
        <vertAlign val="superscript"/>
        <sz val="11"/>
        <color theme="1"/>
        <rFont val="Calibri"/>
        <family val="2"/>
        <scheme val="minor"/>
      </rPr>
      <t>0.5</t>
    </r>
    <r>
      <rPr>
        <sz val="11"/>
        <color theme="1"/>
        <rFont val="Calibri"/>
        <family val="2"/>
        <scheme val="minor"/>
      </rPr>
      <t xml:space="preserve">, is used to simulate weekly interest rates over a 5-year period using the input parameters in Figure 1. </t>
    </r>
  </si>
  <si>
    <t>Figure 1 Vasicek Inputs</t>
  </si>
  <si>
    <r>
      <t>r</t>
    </r>
    <r>
      <rPr>
        <vertAlign val="subscript"/>
        <sz val="11"/>
        <color theme="1"/>
        <rFont val="Calibri"/>
        <family val="2"/>
        <scheme val="minor"/>
      </rPr>
      <t>0</t>
    </r>
  </si>
  <si>
    <t>b</t>
  </si>
  <si>
    <t>a</t>
  </si>
  <si>
    <r>
      <rPr>
        <sz val="11"/>
        <color theme="1"/>
        <rFont val="Calibri"/>
        <family val="2"/>
      </rPr>
      <t>σ</t>
    </r>
    <r>
      <rPr>
        <sz val="11"/>
        <color theme="1"/>
        <rFont val="Calibri"/>
        <family val="2"/>
        <scheme val="minor"/>
      </rPr>
      <t xml:space="preserve"> volatility</t>
    </r>
  </si>
  <si>
    <t>T</t>
  </si>
  <si>
    <t xml:space="preserve">Δt </t>
  </si>
  <si>
    <t>Your colleague states, "The Vasicek model can be used to price derivatives since it can be calibrated to exactly fit today’s observed market yield curve."</t>
  </si>
  <si>
    <t>a) Critique your colleague's statement.</t>
  </si>
  <si>
    <t>b) Evaluate the appropriateness in using the Vasicek model to model interest rate risk in long-duration life insurance products or pension liabilities.</t>
  </si>
  <si>
    <t>Your colleague recommends using the Vasicek model in risk management stress testing.</t>
  </si>
  <si>
    <t>c) Critique your colleague's recommendation.</t>
  </si>
  <si>
    <t xml:space="preserve">Figure 2 simulates a single path of weekly rates for 5 years. Column A is time in months. Column B is random numbers generated from the standard normal distribution using NORM.S.INV(RAND()).  </t>
  </si>
  <si>
    <t>d) Calculate the TBD elements in Figure 2.</t>
  </si>
  <si>
    <t>e) Calculate the discounted payoff of a five year zero coupon band with $10,000 face for Figure 2 path's simulated rates.</t>
  </si>
  <si>
    <t>e)'s answer</t>
  </si>
  <si>
    <t>Figure 2 Simulated Rates</t>
  </si>
  <si>
    <t>Month (t)</t>
  </si>
  <si>
    <t>NORM.S.INV(RAND())</t>
  </si>
  <si>
    <t>r(t)</t>
  </si>
  <si>
    <t>CFE 312 Example 6 Solution</t>
  </si>
  <si>
    <t>The statement is not accurate in both the premise and the conclusion. The Vasicek model cannot exactly fit today’s market term structure. As an equilibrium model, it generates its own term structure based on a few parameters: a, b, and σ. While these parameters can be calibrated to minimize error (e.g., using sum-of-squared errors), the resulting model-implied term structure may not match observed bond prices or yields exactly, leading to potential arbitrage opportunities if used directly in derivative pricing. This is a key limitation in its practical valuation of interest rate derivatives.</t>
  </si>
  <si>
    <r>
      <t>The Vasicek one-factor model model’s mean-reverting behavior makes it conceptually attractive for modeling long-term economic variables like interest rates, however, 1) the yield curve is constructed from the short-term rate r</t>
    </r>
    <r>
      <rPr>
        <vertAlign val="subscript"/>
        <sz val="11"/>
        <color theme="1"/>
        <rFont val="Calibri"/>
        <family val="2"/>
        <scheme val="minor"/>
      </rPr>
      <t>t,</t>
    </r>
    <r>
      <rPr>
        <sz val="11"/>
        <color theme="1"/>
        <rFont val="Calibri"/>
        <family val="2"/>
        <scheme val="minor"/>
      </rPr>
      <t>: in a one-factor model, all rates move in
the same direction over any short time interval but not necessarily by the same amount, and 2) the model cannot perfectly fit the observed term structure, so it may misstate the present value of liabilities, especially in a solvency or regulatory context. Thus, the Vasicek model should only be used with caution. Models like CIR or Hull–White are often preferred in actuarial applications due to better fit, non-arbitrage, or non-negativity constraints.</t>
    </r>
  </si>
  <si>
    <t>In risk management or stress testing, the model’s simplifying assumptions (single factor, constant parameters, normally distributed rates) may not capture tail behavior or multi-dimensional risk drivers. Its inability to model yield curve twists limits its realism under stressed scenarios. More complex, multi-factor or market-consistent models are better suited for risk aggregation and stress testing.</t>
  </si>
  <si>
    <t>Comment: using continuous rates, Price or PV is calculated as:</t>
  </si>
  <si>
    <t>CFE 312 Example 7</t>
  </si>
  <si>
    <t>a) Describe which of the Ho-Lee, Cox-Ingersoll-Ross (CIR), and Hull–White models can exactly fit today's observed term structure of interest rates, and why is this important in derivative pricing?</t>
  </si>
  <si>
    <t>b) Describe which of the Ho-Lee, Cox-Ingersoll-Ross (CIR), and Hull–White models better captures the long-run behavior of interest rates in the context of long-term liability modeling, such as for pension or long-term insurance reserves.</t>
  </si>
  <si>
    <t>c) Describe which of the Ho-Lee, Cox-Ingersoll-Ross (CIR), and Hull–White models are more easily adapted between the real-world and risk-neutral measures.</t>
  </si>
  <si>
    <t>iv) Describe which of the Ho-Lee, Cox-Ingersoll-Ross (CIR), and Hull–White models can accommodate the possibility of negative interest rates. Recommend one model for real-world modeling of long-term liabilities allowing for negative interest rate scenarios.</t>
  </si>
  <si>
    <t>CFE 312 Example 7 Solution</t>
  </si>
  <si>
    <r>
      <t xml:space="preserve">The Ho-Lee and Hull–White models can be calibrated to exactly fit today's term structure because they are non-arbitrage models that incorporate time-dependent parameters (e.g., </t>
    </r>
    <r>
      <rPr>
        <sz val="11"/>
        <color theme="1"/>
        <rFont val="Calibri"/>
        <family val="2"/>
      </rPr>
      <t>θ</t>
    </r>
    <r>
      <rPr>
        <sz val="11"/>
        <color theme="1"/>
        <rFont val="Calibri"/>
        <family val="2"/>
        <scheme val="minor"/>
      </rPr>
      <t>(t)) derived from the observed yield curve. This feature is critical in pricing interest rate derivatives because misalignment with the market term structure can lead to pricing errors and arbitrage opportunities. The CIR model, by contrast, is an equilibrium model and cannot exactly fit the initial curve; its term structure is an outcome of the model parameters, which limits its precision for market-consistent pricing.</t>
    </r>
  </si>
  <si>
    <t>CIR and Hull–White are more appropriate for insurance and pension applications. The CIR and Hull–White models both include a mean-reversion mechanism, which is essential for modeling interest rates that fluctuate around a long-term average—particularly important for long-duration insurance liabilities. The Ho-Lee model, by contrast, lacks mean reversion and permits unbounded interest rate paths, making it less suitable for long-term economic assumptions or projections.</t>
  </si>
  <si>
    <r>
      <t xml:space="preserve">Both CIR and Hull–White models are constructed within a framework that allows transition between real-world and risk-neutral measures—a key requirement for applications spanning pricing (risk-neutral) and forecasting or solvency modeling (real-world). The Hull–White model, in particular, can use a time-dependent drift </t>
    </r>
    <r>
      <rPr>
        <sz val="11"/>
        <color theme="1"/>
        <rFont val="Calibri"/>
        <family val="2"/>
      </rPr>
      <t xml:space="preserve">θ(t) </t>
    </r>
    <r>
      <rPr>
        <sz val="11"/>
        <color theme="1"/>
        <rFont val="Calibri"/>
        <family val="2"/>
        <scheme val="minor"/>
      </rPr>
      <t>to align with market data and perform arbitrage-free pricing, while also supporting scenario-based actuarial projections. The Ho-Lee model is primarily built for arbitrage-free pricing under the risk-neutral measure, but lacks a structural long-term equilibrium, making it less suitable in real-world forecasting or economic scenario generation.</t>
    </r>
  </si>
  <si>
    <t>d) Describe which of the Ho-Lee, Cox-Ingersoll-Ross (CIR), and Hull–White models can accommodate the possibility of negative interest rates. Recommend one model for real-world modeling of long-term liabilities allowing for negative interest rate scenarios.</t>
  </si>
  <si>
    <t>The Ho-Lee and Hull–White models both permit normally distributed interest rates, which can become negative—reflecting modern financial realities. This makes them better suited to pricing and risk analysis in negative rate environments. The CIR model, with its square-root diffusion term, enforces non-negative rates but at the cost of losing realism when actual rates fall below zero. While CIR is applicable for positive-only rate assumptions, Hull–White offers a flexible middle ground: it allows negative rates when needed, yet retains mean reversion (which Ho-Lee lacks) and good calibration properties. Thus, Hull–White is more adaptable under both low-rate and traditional rate environments.</t>
  </si>
  <si>
    <t>CFE 312 Example 8</t>
  </si>
  <si>
    <t xml:space="preserve">Acme Life Insurance has a SGUL Lifetime block of business. Acme is pricing new business. The product and model are similar to the ones in the Case Study and LTAM Part II eBook. The initial product design targets the account value reaching 0 at age 95 with level payments of the secondary guarantee premium, i.e., no pour-in premium. The current treasury spot rate curve is normal with rates between 5% and 7%. The investment spread over treasuries is 1.2%. You are presenting the initial baseline results to the Product Committee and are asked to explain the impacts from the following two scenarios.
  I) The investment department is able to achieve a 1.4% spread over treasuries.
  II) Treasury rates increase 20 bps (parallel shift).
No other variables are changed.
</t>
  </si>
  <si>
    <t>a) Explain and compare the directional and magnitudal impacts over time for Scenarios I and II on account values and on source of earnings components - mortality, interest, expenses, and surrender charges. For magnitudes, qualitatively describe impacts as significant, material, small , or minimal.</t>
  </si>
  <si>
    <t>b) Explain and compare the directional and magnitudal impacts over time for Scenarios I and II on the t=0 projected determistic gross premium reserves and on the stochastic reserve at t=0.</t>
  </si>
  <si>
    <t>CFE 312 Example 8 Solution</t>
  </si>
  <si>
    <t>In both I and II, portfolio yield will increase 20 bps, thus increasing the account values identical amounts. The impact on account values will be minimal in the early policy years, and due to compounding, will become small in the middle policy years and material in the later policy years. When the account value reaches 0 will be extended by a few years. 
The source of earnings SOE impacts are identical in Scenarios I and II as the undecremented policy values and cash flows are identical.
SOE Mortality = COI – (Death Benefit – Account Value released). The death benefit does not change. The increase in account value, decreases NAR, which decreases COI. Account value release increases. The COI and AV Released impacts offset each other, however, it is difficult to ascertain without running the model is which one (COI or AV Released) has the larger impact. Thus, regarding the direction of change an acceptable answer is 'it depends'. In this case, the increase in PV of AV Released is slightly more than the decrease in PV of COI. Thus SOE mortality will increase a small amount on a present value basis. The impact is initially minimal since COI rates are very small and grows to a small amount as COI rates become larger and the increase in account value over baseline increases.
SOE Interest = Investment Income – Interest Credit. SOE interest will increase a small amount as  The target spread remains the same but the account value differences between Scenarios I-II and baseline grow materially over time. 
SOE Expense and Surrender Charge. There will be no change as the investment assumption does not affect either component in this context.</t>
  </si>
  <si>
    <t xml:space="preserve">Comment on SOE Mortality: An actuary seasoned in SGUL might be able to reason (without the model) as to whether the COI or AV Released impact is larger based on inputs and product design. It would not be the expectation that a student candidate would be able to do so </t>
  </si>
  <si>
    <t>Insurance cash flows increase (for same reasons as earnings increase). For determistic reserves, the discount rates are the portfolio rates which are indentical in Scenarios I-II, so the reserve impacts are identical. Thus, deterministic gross premium reserves decrease a small amount  In Scenario I, the discount rate remains the same. Insurance cash flows increase (for same reasons as earnings increase). Thus, gross premium reserves decrease a small amount. For stochastic rerves, discount rates are based on a factor times the benchmark rate. For Scenario I, the discount rate remains the same and the reserve will decrease a small amount similar to the deterministic case. For Scenario II, the benchmark and discount rates increase 20 bps. Thus, Scenario II's reserve decrease will be larger than Scenario I by a material amount.</t>
  </si>
  <si>
    <t>CFE 312 Example 9</t>
  </si>
  <si>
    <t>Acme Life Insurance has a FIA block of business. Acme is setting the renewal rates on its 1-year point-to-point FIA products with a 0% floor and associated inputs in cells A5:B7 and various cells in rows 13-14 and 26-27. The Black-Scholes formual is:</t>
  </si>
  <si>
    <t>Figure 1 FIA Inputs</t>
  </si>
  <si>
    <t>Index Spread</t>
  </si>
  <si>
    <t>Target Spread</t>
  </si>
  <si>
    <t>Index Dividend Rate</t>
  </si>
  <si>
    <t>Acme is solving for its participation rate for FIA without caps and the number of calls to purchase.</t>
  </si>
  <si>
    <t>a) Calculate the Policyholder Perspective's TBD elements in Figure 2.  Show your work and equations.</t>
  </si>
  <si>
    <t>Figure 2</t>
  </si>
  <si>
    <t>PH Account</t>
  </si>
  <si>
    <t>Market Inputs</t>
  </si>
  <si>
    <t>Call Calculations</t>
  </si>
  <si>
    <t>Short OTM Call</t>
  </si>
  <si>
    <t>Requirements</t>
  </si>
  <si>
    <t>Conditional Invested Assets</t>
  </si>
  <si>
    <t>Assets</t>
  </si>
  <si>
    <t>Policy 
Year</t>
  </si>
  <si>
    <t>Age BOP</t>
  </si>
  <si>
    <t>Index</t>
  </si>
  <si>
    <t>Index Change</t>
  </si>
  <si>
    <t>Option Budget</t>
  </si>
  <si>
    <t>Par Rate</t>
  </si>
  <si>
    <t>Cap</t>
  </si>
  <si>
    <t>EOP Account</t>
  </si>
  <si>
    <t>Index Credit</t>
  </si>
  <si>
    <t>Volatility</t>
  </si>
  <si>
    <t>Risk-Free Rate</t>
  </si>
  <si>
    <t>d1</t>
  </si>
  <si>
    <t>Option Cost</t>
  </si>
  <si>
    <t>Spread</t>
  </si>
  <si>
    <t>Guaranteed EOP Account</t>
  </si>
  <si>
    <t>Bond</t>
  </si>
  <si>
    <t>Shortfall</t>
  </si>
  <si>
    <t># Calls</t>
  </si>
  <si>
    <t>Cap Goal Seek</t>
  </si>
  <si>
    <t>Portfolio Rate</t>
  </si>
  <si>
    <t xml:space="preserve">Show your work: </t>
  </si>
  <si>
    <t>b.i) List which variables in Rows 11-14 would need to modified if the product had a 1% floor.</t>
  </si>
  <si>
    <t xml:space="preserve">b.ii) Explain why the Cell F13's par rate equation would not be the correct value for the par rate once those equations in part i) were modified. </t>
  </si>
  <si>
    <t>Acme is solving for its cap rate for FIA product with a 105% par rate and the number of calls to purchase.</t>
  </si>
  <si>
    <t>c) Calculate the TBD elements in Figure 3. Show your work and equations (that are not idential to part a)'s equations).</t>
  </si>
  <si>
    <t>Figure 3</t>
  </si>
  <si>
    <t>CFE 312 Example 9 Solution</t>
  </si>
  <si>
    <r>
      <t>T = 1.  Strike</t>
    </r>
    <r>
      <rPr>
        <vertAlign val="subscript"/>
        <sz val="11"/>
        <color theme="1"/>
        <rFont val="Calibri"/>
        <family val="2"/>
        <scheme val="minor"/>
      </rPr>
      <t>5</t>
    </r>
    <r>
      <rPr>
        <sz val="11"/>
        <color theme="1"/>
        <rFont val="Calibri"/>
        <family val="2"/>
        <scheme val="minor"/>
      </rPr>
      <t xml:space="preserve"> = Index</t>
    </r>
    <r>
      <rPr>
        <vertAlign val="subscript"/>
        <sz val="11"/>
        <color theme="1"/>
        <rFont val="Calibri"/>
        <family val="2"/>
        <scheme val="minor"/>
      </rPr>
      <t>5</t>
    </r>
    <r>
      <rPr>
        <sz val="11"/>
        <color theme="1"/>
        <rFont val="Calibri"/>
        <family val="2"/>
        <scheme val="minor"/>
      </rPr>
      <t xml:space="preserve">
E14: Option Budget</t>
    </r>
    <r>
      <rPr>
        <vertAlign val="subscript"/>
        <sz val="11"/>
        <color theme="1"/>
        <rFont val="Calibri"/>
        <family val="2"/>
        <scheme val="minor"/>
      </rPr>
      <t>5</t>
    </r>
    <r>
      <rPr>
        <sz val="11"/>
        <color theme="1"/>
        <rFont val="Calibri"/>
        <family val="2"/>
        <scheme val="minor"/>
      </rPr>
      <t xml:space="preserve"> = Portfolio Rate</t>
    </r>
    <r>
      <rPr>
        <vertAlign val="subscript"/>
        <sz val="11"/>
        <color theme="1"/>
        <rFont val="Calibri"/>
        <family val="2"/>
        <scheme val="minor"/>
      </rPr>
      <t>6</t>
    </r>
    <r>
      <rPr>
        <sz val="11"/>
        <color theme="1"/>
        <rFont val="Calibri"/>
        <family val="2"/>
        <scheme val="minor"/>
      </rPr>
      <t xml:space="preserve"> – Target Spread
F14: Par Rate</t>
    </r>
    <r>
      <rPr>
        <vertAlign val="subscript"/>
        <sz val="11"/>
        <color theme="1"/>
        <rFont val="Calibri"/>
        <family val="2"/>
        <scheme val="minor"/>
      </rPr>
      <t>5</t>
    </r>
    <r>
      <rPr>
        <sz val="11"/>
        <color theme="1"/>
        <rFont val="Calibri"/>
        <family val="2"/>
        <scheme val="minor"/>
      </rPr>
      <t xml:space="preserve"> = # Calls</t>
    </r>
    <r>
      <rPr>
        <vertAlign val="subscript"/>
        <sz val="11"/>
        <color theme="1"/>
        <rFont val="Calibri"/>
        <family val="2"/>
        <scheme val="minor"/>
      </rPr>
      <t>5</t>
    </r>
    <r>
      <rPr>
        <sz val="11"/>
        <color theme="1"/>
        <rFont val="Calibri"/>
        <family val="2"/>
        <scheme val="minor"/>
      </rPr>
      <t xml:space="preserve"> / (Account Value</t>
    </r>
    <r>
      <rPr>
        <vertAlign val="subscript"/>
        <sz val="11"/>
        <color theme="1"/>
        <rFont val="Calibri"/>
        <family val="2"/>
        <scheme val="minor"/>
      </rPr>
      <t>5</t>
    </r>
    <r>
      <rPr>
        <sz val="11"/>
        <color theme="1"/>
        <rFont val="Calibri"/>
        <family val="2"/>
        <scheme val="minor"/>
      </rPr>
      <t xml:space="preserve"> / Index</t>
    </r>
    <r>
      <rPr>
        <vertAlign val="subscript"/>
        <sz val="11"/>
        <color theme="1"/>
        <rFont val="Calibri"/>
        <family val="2"/>
        <scheme val="minor"/>
      </rPr>
      <t>5</t>
    </r>
    <r>
      <rPr>
        <sz val="11"/>
        <color theme="1"/>
        <rFont val="Calibri"/>
        <family val="2"/>
        <scheme val="minor"/>
      </rPr>
      <t>)
H14: EOP Account</t>
    </r>
    <r>
      <rPr>
        <vertAlign val="subscript"/>
        <sz val="11"/>
        <color theme="1"/>
        <rFont val="Calibri"/>
        <family val="2"/>
        <scheme val="minor"/>
      </rPr>
      <t>6</t>
    </r>
    <r>
      <rPr>
        <sz val="11"/>
        <color theme="1"/>
        <rFont val="Calibri"/>
        <family val="2"/>
        <scheme val="minor"/>
      </rPr>
      <t xml:space="preserve"> = EOP Account</t>
    </r>
    <r>
      <rPr>
        <vertAlign val="subscript"/>
        <sz val="11"/>
        <color theme="1"/>
        <rFont val="Calibri"/>
        <family val="2"/>
        <scheme val="minor"/>
      </rPr>
      <t>5</t>
    </r>
    <r>
      <rPr>
        <sz val="11"/>
        <color theme="1"/>
        <rFont val="Calibri"/>
        <family val="2"/>
        <scheme val="minor"/>
      </rPr>
      <t xml:space="preserve"> + Index Credit</t>
    </r>
    <r>
      <rPr>
        <vertAlign val="subscript"/>
        <sz val="11"/>
        <color theme="1"/>
        <rFont val="Calibri"/>
        <family val="2"/>
        <scheme val="minor"/>
      </rPr>
      <t>6</t>
    </r>
    <r>
      <rPr>
        <sz val="11"/>
        <color theme="1"/>
        <rFont val="Calibri"/>
        <family val="2"/>
        <scheme val="minor"/>
      </rPr>
      <t xml:space="preserve">
I14: Index Credit</t>
    </r>
    <r>
      <rPr>
        <vertAlign val="subscript"/>
        <sz val="11"/>
        <color theme="1"/>
        <rFont val="Calibri"/>
        <family val="2"/>
        <scheme val="minor"/>
      </rPr>
      <t>6</t>
    </r>
    <r>
      <rPr>
        <sz val="11"/>
        <color theme="1"/>
        <rFont val="Calibri"/>
        <family val="2"/>
        <scheme val="minor"/>
      </rPr>
      <t xml:space="preserve"> = MAX(0, Par Rate*(Index Change – Index Spread))*Account Value5
L13: d1 = (LN(Index/(Index*(1+Index Spread)))+(r – δ + (σ^2)/2))/σ
M13: Option Cost = Index*EXP(-δ)*NORMDIST(d1,0,1,TRUE) - Index*(1+Index Spread)*EXP(-r)*NORMDIST(d1 - σ,0,1,TRUE) 
P14: Spread</t>
    </r>
    <r>
      <rPr>
        <vertAlign val="subscript"/>
        <sz val="11"/>
        <color theme="1"/>
        <rFont val="Calibri"/>
        <family val="2"/>
        <scheme val="minor"/>
      </rPr>
      <t>6</t>
    </r>
    <r>
      <rPr>
        <sz val="11"/>
        <color theme="1"/>
        <rFont val="Calibri"/>
        <family val="2"/>
        <scheme val="minor"/>
      </rPr>
      <t xml:space="preserve"> = EOP Account</t>
    </r>
    <r>
      <rPr>
        <vertAlign val="subscript"/>
        <sz val="11"/>
        <color theme="1"/>
        <rFont val="Calibri"/>
        <family val="2"/>
        <scheme val="minor"/>
      </rPr>
      <t>5</t>
    </r>
    <r>
      <rPr>
        <sz val="11"/>
        <color theme="1"/>
        <rFont val="Calibri"/>
        <family val="2"/>
        <scheme val="minor"/>
      </rPr>
      <t>*Target Spread
Q14: Guaranteed EOP Account</t>
    </r>
    <r>
      <rPr>
        <vertAlign val="subscript"/>
        <sz val="11"/>
        <color theme="1"/>
        <rFont val="Calibri"/>
        <family val="2"/>
        <scheme val="minor"/>
      </rPr>
      <t>6</t>
    </r>
    <r>
      <rPr>
        <sz val="11"/>
        <color theme="1"/>
        <rFont val="Calibri"/>
        <family val="2"/>
        <scheme val="minor"/>
      </rPr>
      <t xml:space="preserve"> = EOP Account</t>
    </r>
    <r>
      <rPr>
        <vertAlign val="subscript"/>
        <sz val="11"/>
        <color theme="1"/>
        <rFont val="Calibri"/>
        <family val="2"/>
        <scheme val="minor"/>
      </rPr>
      <t>5</t>
    </r>
    <r>
      <rPr>
        <sz val="11"/>
        <color theme="1"/>
        <rFont val="Calibri"/>
        <family val="2"/>
        <scheme val="minor"/>
      </rPr>
      <t xml:space="preserve">
R13: Bond</t>
    </r>
    <r>
      <rPr>
        <vertAlign val="subscript"/>
        <sz val="11"/>
        <color theme="1"/>
        <rFont val="Calibri"/>
        <family val="2"/>
        <scheme val="minor"/>
      </rPr>
      <t>5</t>
    </r>
    <r>
      <rPr>
        <sz val="11"/>
        <color theme="1"/>
        <rFont val="Calibri"/>
        <family val="2"/>
        <scheme val="minor"/>
      </rPr>
      <t xml:space="preserve"> = (Spread</t>
    </r>
    <r>
      <rPr>
        <vertAlign val="subscript"/>
        <sz val="11"/>
        <color theme="1"/>
        <rFont val="Calibri"/>
        <family val="2"/>
        <scheme val="minor"/>
      </rPr>
      <t>6</t>
    </r>
    <r>
      <rPr>
        <sz val="11"/>
        <color theme="1"/>
        <rFont val="Calibri"/>
        <family val="2"/>
        <scheme val="minor"/>
      </rPr>
      <t xml:space="preserve"> + Required EOP Account</t>
    </r>
    <r>
      <rPr>
        <vertAlign val="subscript"/>
        <sz val="11"/>
        <color theme="1"/>
        <rFont val="Calibri"/>
        <family val="2"/>
        <scheme val="minor"/>
      </rPr>
      <t>6</t>
    </r>
    <r>
      <rPr>
        <sz val="11"/>
        <color theme="1"/>
        <rFont val="Calibri"/>
        <family val="2"/>
        <scheme val="minor"/>
      </rPr>
      <t>) /( 1 + Portfolio Rate</t>
    </r>
    <r>
      <rPr>
        <vertAlign val="subscript"/>
        <sz val="11"/>
        <color theme="1"/>
        <rFont val="Calibri"/>
        <family val="2"/>
        <scheme val="minor"/>
      </rPr>
      <t>6</t>
    </r>
    <r>
      <rPr>
        <sz val="11"/>
        <color theme="1"/>
        <rFont val="Calibri"/>
        <family val="2"/>
        <scheme val="minor"/>
      </rPr>
      <t>)
S13: Option Budget</t>
    </r>
    <r>
      <rPr>
        <vertAlign val="subscript"/>
        <sz val="11"/>
        <color theme="1"/>
        <rFont val="Calibri"/>
        <family val="2"/>
        <scheme val="minor"/>
      </rPr>
      <t>5</t>
    </r>
    <r>
      <rPr>
        <sz val="11"/>
        <color theme="1"/>
        <rFont val="Calibri"/>
        <family val="2"/>
        <scheme val="minor"/>
      </rPr>
      <t xml:space="preserve"> = EOP Account</t>
    </r>
    <r>
      <rPr>
        <vertAlign val="subscript"/>
        <sz val="11"/>
        <color theme="1"/>
        <rFont val="Calibri"/>
        <family val="2"/>
        <scheme val="minor"/>
      </rPr>
      <t>5</t>
    </r>
    <r>
      <rPr>
        <sz val="11"/>
        <color theme="1"/>
        <rFont val="Calibri"/>
        <family val="2"/>
        <scheme val="minor"/>
      </rPr>
      <t xml:space="preserve"> - Bond</t>
    </r>
    <r>
      <rPr>
        <vertAlign val="subscript"/>
        <sz val="11"/>
        <color theme="1"/>
        <rFont val="Calibri"/>
        <family val="2"/>
        <scheme val="minor"/>
      </rPr>
      <t>5</t>
    </r>
    <r>
      <rPr>
        <sz val="11"/>
        <color theme="1"/>
        <rFont val="Calibri"/>
        <family val="2"/>
        <scheme val="minor"/>
      </rPr>
      <t xml:space="preserve">
U13: Total Asset</t>
    </r>
    <r>
      <rPr>
        <vertAlign val="subscript"/>
        <sz val="11"/>
        <color theme="1"/>
        <rFont val="Calibri"/>
        <family val="2"/>
        <scheme val="minor"/>
      </rPr>
      <t>5</t>
    </r>
    <r>
      <rPr>
        <sz val="11"/>
        <color theme="1"/>
        <rFont val="Calibri"/>
        <family val="2"/>
        <scheme val="minor"/>
      </rPr>
      <t xml:space="preserve"> = Bond</t>
    </r>
    <r>
      <rPr>
        <vertAlign val="subscript"/>
        <sz val="11"/>
        <color theme="1"/>
        <rFont val="Calibri"/>
        <family val="2"/>
        <scheme val="minor"/>
      </rPr>
      <t>5</t>
    </r>
    <r>
      <rPr>
        <sz val="11"/>
        <color theme="1"/>
        <rFont val="Calibri"/>
        <family val="2"/>
        <scheme val="minor"/>
      </rPr>
      <t xml:space="preserve"> + Option Budget</t>
    </r>
    <r>
      <rPr>
        <vertAlign val="subscript"/>
        <sz val="11"/>
        <color theme="1"/>
        <rFont val="Calibri"/>
        <family val="2"/>
        <scheme val="minor"/>
      </rPr>
      <t>5</t>
    </r>
    <r>
      <rPr>
        <sz val="11"/>
        <color theme="1"/>
        <rFont val="Calibri"/>
        <family val="2"/>
        <scheme val="minor"/>
      </rPr>
      <t xml:space="preserve">
V13: # Calls</t>
    </r>
    <r>
      <rPr>
        <vertAlign val="subscript"/>
        <sz val="11"/>
        <color theme="1"/>
        <rFont val="Calibri"/>
        <family val="2"/>
        <scheme val="minor"/>
      </rPr>
      <t>5</t>
    </r>
    <r>
      <rPr>
        <sz val="11"/>
        <color theme="1"/>
        <rFont val="Calibri"/>
        <family val="2"/>
        <scheme val="minor"/>
      </rPr>
      <t xml:space="preserve"> = Option Budget</t>
    </r>
    <r>
      <rPr>
        <vertAlign val="subscript"/>
        <sz val="11"/>
        <color theme="1"/>
        <rFont val="Calibri"/>
        <family val="2"/>
        <scheme val="minor"/>
      </rPr>
      <t>5</t>
    </r>
    <r>
      <rPr>
        <sz val="11"/>
        <color theme="1"/>
        <rFont val="Calibri"/>
        <family val="2"/>
        <scheme val="minor"/>
      </rPr>
      <t xml:space="preserve"> / Option Cost</t>
    </r>
    <r>
      <rPr>
        <vertAlign val="subscript"/>
        <sz val="11"/>
        <color theme="1"/>
        <rFont val="Calibri"/>
        <family val="2"/>
        <scheme val="minor"/>
      </rPr>
      <t>5</t>
    </r>
  </si>
  <si>
    <t>Formulas for strike, d1, option cost, option budget, index credit, and Guaranteed EOP Account would need to reflect Floor.</t>
  </si>
  <si>
    <t>The call’s price depends on the strike price, which depends on the participation rate, which depends on the number of call options, which depend on the call’s price. To avoid circular references, an iterative numerical method (such as Excel's Goal Seek) is used.</t>
  </si>
  <si>
    <r>
      <t>Identical cell formulas can either replicate rows 13-14 (as shown above) or reference rows 13-14, e.g., E27 = E14
F27 = 105% (given input)
G27: Use Goal Seek: Set Cell W26; To Value 0; By changing cell G27
N26: Short d1 = (LN(Index/(Index*(1+Cap)))+(r – δ + (σ^2)/2))/σ
O26: Short Option Cost = Index*EXP(-δ)*NORMDIST(Short d1,0,1,TRUE) - Index*(1+Cap)*EXP(-r)*NORMDIST(Short d1 - σ,0,1,TRUE) 
T26: Shortfall</t>
    </r>
    <r>
      <rPr>
        <vertAlign val="subscript"/>
        <sz val="11"/>
        <color theme="1"/>
        <rFont val="Calibri"/>
        <family val="2"/>
        <scheme val="minor"/>
      </rPr>
      <t>5</t>
    </r>
    <r>
      <rPr>
        <sz val="11"/>
        <color theme="1"/>
        <rFont val="Calibri"/>
        <family val="2"/>
        <scheme val="minor"/>
      </rPr>
      <t xml:space="preserve"> = MAX(0, Par Rate*Short Option Cost</t>
    </r>
    <r>
      <rPr>
        <vertAlign val="subscript"/>
        <sz val="11"/>
        <color theme="1"/>
        <rFont val="Calibri"/>
        <family val="2"/>
        <scheme val="minor"/>
      </rPr>
      <t>5</t>
    </r>
    <r>
      <rPr>
        <sz val="11"/>
        <color theme="1"/>
        <rFont val="Calibri"/>
        <family val="2"/>
        <scheme val="minor"/>
      </rPr>
      <t xml:space="preserve"> * EOP Account</t>
    </r>
    <r>
      <rPr>
        <vertAlign val="subscript"/>
        <sz val="11"/>
        <color theme="1"/>
        <rFont val="Calibri"/>
        <family val="2"/>
        <scheme val="minor"/>
      </rPr>
      <t>5</t>
    </r>
    <r>
      <rPr>
        <sz val="11"/>
        <color theme="1"/>
        <rFont val="Calibri"/>
        <family val="2"/>
        <scheme val="minor"/>
      </rPr>
      <t>/Index</t>
    </r>
    <r>
      <rPr>
        <vertAlign val="subscript"/>
        <sz val="11"/>
        <color theme="1"/>
        <rFont val="Calibri"/>
        <family val="2"/>
        <scheme val="minor"/>
      </rPr>
      <t>5</t>
    </r>
    <r>
      <rPr>
        <sz val="11"/>
        <color theme="1"/>
        <rFont val="Calibri"/>
        <family val="2"/>
        <scheme val="minor"/>
      </rPr>
      <t xml:space="preserve"> – Option Budget</t>
    </r>
    <r>
      <rPr>
        <vertAlign val="subscript"/>
        <sz val="11"/>
        <color theme="1"/>
        <rFont val="Calibri"/>
        <family val="2"/>
        <scheme val="minor"/>
      </rPr>
      <t>5</t>
    </r>
    <r>
      <rPr>
        <sz val="11"/>
        <color theme="1"/>
        <rFont val="Calibri"/>
        <family val="2"/>
        <scheme val="minor"/>
      </rPr>
      <t>)
W26: Cap Goal Seek</t>
    </r>
    <r>
      <rPr>
        <vertAlign val="subscript"/>
        <sz val="11"/>
        <color theme="1"/>
        <rFont val="Calibri"/>
        <family val="2"/>
        <scheme val="minor"/>
      </rPr>
      <t>5</t>
    </r>
    <r>
      <rPr>
        <sz val="11"/>
        <color theme="1"/>
        <rFont val="Calibri"/>
        <family val="2"/>
        <scheme val="minor"/>
      </rPr>
      <t xml:space="preserve"> = Shortfall</t>
    </r>
    <r>
      <rPr>
        <vertAlign val="subscript"/>
        <sz val="11"/>
        <color theme="1"/>
        <rFont val="Calibri"/>
        <family val="2"/>
        <scheme val="minor"/>
      </rPr>
      <t>5</t>
    </r>
    <r>
      <rPr>
        <sz val="11"/>
        <color theme="1"/>
        <rFont val="Calibri"/>
        <family val="2"/>
        <scheme val="minor"/>
      </rPr>
      <t xml:space="preserve"> – Option Cost</t>
    </r>
    <r>
      <rPr>
        <vertAlign val="subscript"/>
        <sz val="11"/>
        <color theme="1"/>
        <rFont val="Calibri"/>
        <family val="2"/>
        <scheme val="minor"/>
      </rPr>
      <t>5</t>
    </r>
    <r>
      <rPr>
        <sz val="11"/>
        <color theme="1"/>
        <rFont val="Calibri"/>
        <family val="2"/>
        <scheme val="minor"/>
      </rPr>
      <t xml:space="preserve"> * # Calls</t>
    </r>
    <r>
      <rPr>
        <vertAlign val="subscript"/>
        <sz val="11"/>
        <color theme="1"/>
        <rFont val="Calibri"/>
        <family val="2"/>
        <scheme val="minor"/>
      </rPr>
      <t>5</t>
    </r>
  </si>
  <si>
    <t>CFE 312 Example 10</t>
  </si>
  <si>
    <t xml:space="preserve">Acme Life Insurance is projecting a DI block of business. The product and model are similar to the ones in the Case Study and LTAM Part II eBook. In particular, the Elimination Period is 30 days and benefits are assumed to be paid in the middle of the month. The initial monthly benefit upon disability is $2,000 which increases thereafter every 12 months by 3% for a cost of living adjustment (COLA). You are analyzing an active life projection's population status, cash flows, and present values associated with lives that become disabled in projection month 17. Inputs are in Cells C5:C6 and additional inputs are in columns C-E for annual discount rates, monthly mortality, and monthly recovery rates. </t>
  </si>
  <si>
    <t>Figure 1 Inputs</t>
  </si>
  <si>
    <t>Initial Month Benefit</t>
  </si>
  <si>
    <t>COLA</t>
  </si>
  <si>
    <t>a) Explain why DI and LTC first-principle models form and model subpopulation cohorts from time of disability.</t>
  </si>
  <si>
    <t>b) Calculate the TBD elements in Figure 2 for the population, cash flows, and present values over the first 10 years from disability. Show your work - write equations used.</t>
  </si>
  <si>
    <t>Figure 2 First 10 Years of Disability</t>
  </si>
  <si>
    <t>BOM Age</t>
  </si>
  <si>
    <t>Disabled Month</t>
  </si>
  <si>
    <t>Discount Rate</t>
  </si>
  <si>
    <t>Mortality Rate</t>
  </si>
  <si>
    <t>Recovery Rate</t>
  </si>
  <si>
    <t>lx</t>
  </si>
  <si>
    <t>Deaths</t>
  </si>
  <si>
    <t>Recoveries</t>
  </si>
  <si>
    <t>BOP Premium</t>
  </si>
  <si>
    <t>MOP Benefit</t>
  </si>
  <si>
    <t>EOP PV(Premium)</t>
  </si>
  <si>
    <t>EOP PV(Benefit)</t>
  </si>
  <si>
    <t>CFE 312 Example 10 Solution</t>
  </si>
  <si>
    <t>Time since disability is a key driver significantly affecting mortality rates and recovery rates. Immediately following the onset of disability mortality rates are exceptionally high. Initially, monthly mortality rates might be as high as 10%, decreasing substantially after 24 months yet remaining significantly higher than those for non-disabled, healthy individuals often up to 10 years. Likewise, recovery rates start out higher and then decrease over time.</t>
  </si>
  <si>
    <t>Lives(k) = Lives(k-1) – Deaths(k) – Recoveries(k)
Deaths(k) = Lives(k-1) * Mortality Rate(k)
Recoveries(k) = (Lives(k-1) - Deaths(k)) * Recovery Rate(k)
EP = 30 -&gt; J15=0 and J16=B5=2000, increasing annually at 3%. 
   Solution uses: Benefit(k) = Initial Benefit * (1+COLA)^(TRUNC(Disabled Month – Month of Disability - 1)/12).
    Could also use MOD or set J16:J27 = 2000 and J28 = J16 * (1+COLA), etc.
(Case and eBook) DI disabled policies do not pay premiums, Col I = Col K = 0
PVBenefit(k-1) = PVBenefit(k) / (1+DiscountRate(k))^(1/12) + MOP Benefit(k)/(1+ DiscountRate(k))^(1/24)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</si>
</sst>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3" formatCode="_(* #,##0.00_);_(* \(#,##0.00\);_(* &quot;-&quot;??_);_(@_)"/>
    <numFmt numFmtId="164" formatCode="#,##0.0_);\(#,##0.0\)"/>
    <numFmt numFmtId="165" formatCode="0.0"/>
    <numFmt numFmtId="166" formatCode="0.0000_);\(0.0000\)"/>
    <numFmt numFmtId="167" formatCode="0.00000_);\(0.00000\)"/>
    <numFmt numFmtId="168" formatCode="0.000"/>
    <numFmt numFmtId="169" formatCode="0.0%"/>
    <numFmt numFmtId="170" formatCode="0.000000"/>
    <numFmt numFmtId="171" formatCode="0.00000"/>
    <numFmt numFmtId="172" formatCode="0.0000"/>
    <numFmt numFmtId="173" formatCode="_(* #,##0.00000_);_(* \(#,##0.00000\);_(* &quot;-&quot;??_);_(@_)"/>
    <numFmt numFmtId="174" formatCode="0_);\(0\)"/>
  </numFmts>
  <fonts count="25">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4"/>
      <color rgb="FF333399"/>
      <name val="Calibri"/>
      <family val="2"/>
      <scheme val="minor"/>
    </font>
    <font>
      <b/>
      <sz val="11"/>
      <color rgb="FFFF0000"/>
      <name val="Calibri"/>
      <family val="2"/>
      <scheme val="minor"/>
    </font>
    <font>
      <sz val="12"/>
      <color theme="1"/>
      <name val="Calibri"/>
      <family val="2"/>
      <scheme val="minor"/>
    </font>
    <font>
      <b/>
      <sz val="11"/>
      <color rgb="FF333399"/>
      <name val="Calibri"/>
      <family val="2"/>
      <scheme val="minor"/>
    </font>
    <font>
      <sz val="11"/>
      <color theme="1"/>
      <name val="Calibri"/>
      <family val="2"/>
    </font>
    <font>
      <vertAlign val="subscript"/>
      <sz val="11"/>
      <color theme="1"/>
      <name val="Calibri"/>
      <family val="2"/>
      <scheme val="minor"/>
    </font>
    <font>
      <vertAlign val="superscript"/>
      <sz val="11"/>
      <color theme="1"/>
      <name val="Calibri"/>
      <family val="2"/>
      <scheme val="minor"/>
    </font>
    <font>
      <b/>
      <sz val="11"/>
      <name val="Calibri"/>
      <family val="2"/>
      <scheme val="minor"/>
    </font>
    <font>
      <b/>
      <sz val="10"/>
      <color theme="1"/>
      <name val="Calibri"/>
      <family val="2"/>
      <scheme val="minor"/>
    </font>
    <font>
      <sz val="9"/>
      <color theme="1"/>
      <name val="Calibri"/>
      <family val="2"/>
      <scheme val="minor"/>
    </font>
    <font>
      <b/>
      <sz val="9"/>
      <color rgb="FF0000FF"/>
      <name val="Calibri"/>
      <family val="2"/>
      <scheme val="minor"/>
    </font>
    <font>
      <sz val="11"/>
      <name val="Calibri"/>
      <family val="2"/>
      <scheme val="minor"/>
    </font>
    <font>
      <b/>
      <sz val="10"/>
      <color rgb="FF0000FF"/>
      <name val="Calibri"/>
      <family val="2"/>
      <scheme val="minor"/>
    </font>
    <font>
      <u/>
      <sz val="11"/>
      <color theme="10"/>
      <name val="Calibri"/>
      <family val="2"/>
      <scheme val="minor"/>
    </font>
    <font>
      <b/>
      <sz val="26"/>
      <color theme="4"/>
      <name val="Calibri Light"/>
      <family val="2"/>
    </font>
    <font>
      <sz val="11"/>
      <color theme="4"/>
      <name val="Calibri"/>
      <family val="2"/>
      <scheme val="minor"/>
    </font>
    <font>
      <sz val="16"/>
      <color theme="4"/>
      <name val="Calibri Light"/>
      <family val="2"/>
      <scheme val="major"/>
    </font>
    <font>
      <sz val="11"/>
      <name val="Aptos Narrow"/>
      <family val="2"/>
    </font>
    <font>
      <u/>
      <sz val="11"/>
      <color theme="10"/>
      <name val="Aptos Narrow"/>
      <family val="2"/>
    </font>
    <font>
      <sz val="11"/>
      <color theme="1"/>
      <name val="Aptos Narrow"/>
      <family val="2"/>
    </font>
    <font>
      <sz val="10"/>
      <color theme="1"/>
      <name val="Calibri"/>
      <family val="2"/>
      <scheme val="minor"/>
    </font>
  </fonts>
  <fills count="9">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rgb="FFC4BD97"/>
        <bgColor indexed="64"/>
      </patternFill>
    </fill>
    <fill>
      <patternFill patternType="solid">
        <fgColor rgb="FFCCC0DA"/>
        <bgColor indexed="64"/>
      </patternFill>
    </fill>
    <fill>
      <patternFill patternType="solid">
        <fgColor rgb="FFDCF0C6"/>
        <bgColor indexed="64"/>
      </patternFill>
    </fill>
    <fill>
      <patternFill patternType="solid">
        <fgColor rgb="FFE6B8B7"/>
        <bgColor indexed="64"/>
      </patternFill>
    </fill>
    <fill>
      <patternFill patternType="solid">
        <fgColor rgb="FFD9D9D9"/>
        <bgColor indexed="64"/>
      </patternFill>
    </fill>
  </fills>
  <borders count="1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0" fontId="17" fillId="0" borderId="0" applyNumberFormat="0" applyFill="0" applyBorder="0" applyAlignment="0" applyProtection="0"/>
  </cellStyleXfs>
  <cellXfs count="215">
    <xf numFmtId="0" fontId="0" fillId="0" borderId="0" xfId="0"/>
    <xf numFmtId="0" fontId="3" fillId="0" borderId="0" xfId="0" applyFont="1"/>
    <xf numFmtId="0" fontId="4" fillId="0" borderId="0" xfId="0" applyFont="1"/>
    <xf numFmtId="0" fontId="0" fillId="0" borderId="0" xfId="0" applyAlignment="1">
      <alignment horizontal="center"/>
    </xf>
    <xf numFmtId="0" fontId="3" fillId="0" borderId="0" xfId="0" applyFont="1" applyAlignment="1">
      <alignment horizontal="center"/>
    </xf>
    <xf numFmtId="0" fontId="0" fillId="0" borderId="0" xfId="0" applyAlignment="1">
      <alignment vertical="center"/>
    </xf>
    <xf numFmtId="0" fontId="5" fillId="0" borderId="0" xfId="0" applyFont="1"/>
    <xf numFmtId="0" fontId="0" fillId="0" borderId="0" xfId="0" applyAlignment="1">
      <alignment vertical="top"/>
    </xf>
    <xf numFmtId="0" fontId="6" fillId="0" borderId="0" xfId="0" applyFont="1" applyAlignment="1">
      <alignment vertical="center" wrapText="1"/>
    </xf>
    <xf numFmtId="0" fontId="3" fillId="0" borderId="0" xfId="0" applyFont="1" applyAlignment="1">
      <alignment horizontal="center" vertical="center" wrapText="1"/>
    </xf>
    <xf numFmtId="0" fontId="0" fillId="0" borderId="0" xfId="0" applyAlignment="1">
      <alignment horizontal="left" vertical="top" wrapText="1"/>
    </xf>
    <xf numFmtId="0" fontId="3" fillId="0" borderId="0" xfId="0" applyFont="1" applyAlignment="1">
      <alignment horizontal="left" vertical="center" wrapText="1"/>
    </xf>
    <xf numFmtId="0" fontId="0" fillId="0" borderId="0" xfId="0" applyAlignment="1">
      <alignment horizontal="left" vertical="top"/>
    </xf>
    <xf numFmtId="0" fontId="3" fillId="0" borderId="4" xfId="0" applyFont="1" applyBorder="1" applyAlignment="1">
      <alignment horizontal="center" vertical="center" wrapText="1"/>
    </xf>
    <xf numFmtId="0" fontId="7" fillId="0" borderId="0" xfId="0" applyFont="1" applyAlignment="1">
      <alignment vertical="center"/>
    </xf>
    <xf numFmtId="0" fontId="3" fillId="0" borderId="4" xfId="0" applyFont="1" applyBorder="1" applyAlignment="1">
      <alignment horizontal="left" vertical="center" wrapText="1"/>
    </xf>
    <xf numFmtId="0" fontId="2" fillId="0" borderId="0" xfId="0" applyFont="1" applyAlignment="1">
      <alignment horizontal="left" vertical="top" wrapText="1"/>
    </xf>
    <xf numFmtId="0" fontId="6" fillId="0" borderId="0" xfId="0" applyFont="1" applyAlignment="1">
      <alignment vertical="center"/>
    </xf>
    <xf numFmtId="0" fontId="3" fillId="0" borderId="4" xfId="0" applyFont="1" applyBorder="1" applyAlignment="1">
      <alignment vertical="center" wrapText="1"/>
    </xf>
    <xf numFmtId="0" fontId="3" fillId="0" borderId="0" xfId="0" applyFont="1" applyAlignment="1">
      <alignment vertical="center" wrapText="1"/>
    </xf>
    <xf numFmtId="0" fontId="3" fillId="0" borderId="1" xfId="0" applyFont="1" applyBorder="1" applyAlignment="1">
      <alignment vertical="center" wrapText="1"/>
    </xf>
    <xf numFmtId="0" fontId="3" fillId="0" borderId="3" xfId="0" applyFont="1" applyBorder="1" applyAlignment="1">
      <alignment vertical="center" wrapText="1"/>
    </xf>
    <xf numFmtId="0" fontId="0" fillId="0" borderId="0" xfId="0" applyAlignment="1">
      <alignment horizontal="center" vertical="center" wrapText="1"/>
    </xf>
    <xf numFmtId="9" fontId="0" fillId="0" borderId="0" xfId="0" applyNumberFormat="1" applyAlignment="1">
      <alignment horizontal="center" vertical="center" wrapText="1"/>
    </xf>
    <xf numFmtId="2" fontId="0" fillId="0" borderId="0" xfId="0" applyNumberFormat="1" applyAlignment="1">
      <alignment horizontal="center" vertical="center" wrapText="1"/>
    </xf>
    <xf numFmtId="164" fontId="0" fillId="0" borderId="0" xfId="0" applyNumberFormat="1" applyAlignment="1">
      <alignment horizontal="center" vertical="center" wrapText="1"/>
    </xf>
    <xf numFmtId="0" fontId="0" fillId="0" borderId="1" xfId="0" applyBorder="1" applyAlignment="1">
      <alignment vertical="center"/>
    </xf>
    <xf numFmtId="0" fontId="0" fillId="0" borderId="3" xfId="0" applyBorder="1"/>
    <xf numFmtId="0" fontId="0" fillId="0" borderId="5" xfId="0" applyBorder="1" applyAlignment="1">
      <alignment vertical="center"/>
    </xf>
    <xf numFmtId="0" fontId="0" fillId="0" borderId="6" xfId="0" applyBorder="1"/>
    <xf numFmtId="0" fontId="2" fillId="0" borderId="0" xfId="0" applyFont="1" applyAlignment="1">
      <alignment horizontal="left" vertical="top"/>
    </xf>
    <xf numFmtId="0" fontId="0" fillId="0" borderId="0" xfId="0" applyAlignment="1">
      <alignment horizontal="left" vertical="center" wrapText="1"/>
    </xf>
    <xf numFmtId="0" fontId="0" fillId="0" borderId="4" xfId="0" applyBorder="1" applyAlignment="1">
      <alignment vertical="center" wrapText="1"/>
    </xf>
    <xf numFmtId="0" fontId="0" fillId="0" borderId="4" xfId="0" applyBorder="1" applyAlignment="1">
      <alignment horizontal="center" vertical="center" wrapText="1"/>
    </xf>
    <xf numFmtId="0" fontId="0" fillId="0" borderId="4" xfId="0" applyBorder="1" applyAlignment="1">
      <alignment horizontal="left" vertical="center" wrapText="1"/>
    </xf>
    <xf numFmtId="10" fontId="0" fillId="0" borderId="4" xfId="0" applyNumberFormat="1" applyBorder="1" applyAlignment="1">
      <alignment horizontal="center" vertical="center" wrapText="1"/>
    </xf>
    <xf numFmtId="9" fontId="0" fillId="0" borderId="4" xfId="0" applyNumberFormat="1" applyBorder="1" applyAlignment="1">
      <alignment horizontal="center" vertical="center" wrapText="1"/>
    </xf>
    <xf numFmtId="2" fontId="0" fillId="0" borderId="4" xfId="0" applyNumberFormat="1" applyBorder="1" applyAlignment="1">
      <alignment horizontal="center" vertical="center" wrapText="1"/>
    </xf>
    <xf numFmtId="0" fontId="0" fillId="0" borderId="0" xfId="0" applyAlignment="1">
      <alignment vertical="center" wrapText="1"/>
    </xf>
    <xf numFmtId="9" fontId="3" fillId="0" borderId="4" xfId="0" applyNumberFormat="1" applyFont="1" applyBorder="1" applyAlignment="1">
      <alignment horizontal="center" vertical="center" wrapText="1"/>
    </xf>
    <xf numFmtId="165" fontId="0" fillId="0" borderId="4" xfId="0" applyNumberFormat="1" applyBorder="1" applyAlignment="1">
      <alignment horizontal="center" vertical="center" wrapText="1"/>
    </xf>
    <xf numFmtId="165" fontId="3" fillId="0" borderId="4" xfId="0" applyNumberFormat="1" applyFont="1" applyBorder="1" applyAlignment="1">
      <alignment horizontal="center" vertical="center" wrapText="1"/>
    </xf>
    <xf numFmtId="1" fontId="0" fillId="0" borderId="0" xfId="0" applyNumberFormat="1" applyAlignment="1">
      <alignment horizontal="center" vertical="center" wrapText="1"/>
    </xf>
    <xf numFmtId="1" fontId="3" fillId="0" borderId="0" xfId="0" applyNumberFormat="1" applyFont="1" applyAlignment="1">
      <alignment horizontal="center" vertical="center" wrapText="1"/>
    </xf>
    <xf numFmtId="0" fontId="0" fillId="2" borderId="0" xfId="0" applyFill="1"/>
    <xf numFmtId="0" fontId="2" fillId="0" borderId="0" xfId="0" applyFont="1"/>
    <xf numFmtId="0" fontId="3" fillId="2" borderId="0" xfId="0" applyFont="1" applyFill="1" applyAlignment="1">
      <alignment vertical="center"/>
    </xf>
    <xf numFmtId="0" fontId="0" fillId="2" borderId="0" xfId="0" applyFill="1" applyAlignment="1">
      <alignment horizontal="left" vertical="center" indent="1"/>
    </xf>
    <xf numFmtId="0" fontId="6" fillId="2" borderId="0" xfId="0" applyFont="1" applyFill="1" applyAlignment="1">
      <alignment vertical="center" wrapText="1"/>
    </xf>
    <xf numFmtId="0" fontId="3" fillId="2" borderId="0" xfId="0" applyFont="1" applyFill="1" applyAlignment="1">
      <alignment horizontal="left" vertical="center" indent="1"/>
    </xf>
    <xf numFmtId="0" fontId="0" fillId="2" borderId="0" xfId="0" applyFill="1" applyAlignment="1">
      <alignment horizontal="left" vertical="center" indent="2"/>
    </xf>
    <xf numFmtId="0" fontId="0" fillId="2" borderId="0" xfId="0" applyFill="1" applyAlignment="1">
      <alignment horizontal="center"/>
    </xf>
    <xf numFmtId="0" fontId="0" fillId="2" borderId="0" xfId="0" applyFill="1" applyAlignment="1">
      <alignment vertical="center"/>
    </xf>
    <xf numFmtId="167" fontId="0" fillId="0" borderId="0" xfId="0" applyNumberFormat="1" applyAlignment="1">
      <alignment horizontal="center" vertical="center" wrapText="1"/>
    </xf>
    <xf numFmtId="0" fontId="2" fillId="0" borderId="0" xfId="0" applyFont="1" applyAlignment="1">
      <alignment horizontal="left" vertical="center"/>
    </xf>
    <xf numFmtId="0" fontId="0" fillId="2" borderId="0" xfId="0" applyFill="1" applyAlignment="1">
      <alignment horizontal="left" vertical="center" wrapText="1"/>
    </xf>
    <xf numFmtId="0" fontId="3" fillId="2" borderId="0" xfId="0" applyFont="1" applyFill="1" applyAlignment="1">
      <alignment horizontal="center" vertical="center" wrapText="1"/>
    </xf>
    <xf numFmtId="0" fontId="0" fillId="2" borderId="0" xfId="0" applyFill="1" applyAlignment="1">
      <alignment horizontal="center" vertical="center" wrapText="1"/>
    </xf>
    <xf numFmtId="0" fontId="0" fillId="0" borderId="0" xfId="0" applyAlignment="1">
      <alignment vertical="top" wrapText="1"/>
    </xf>
    <xf numFmtId="166" fontId="0" fillId="2" borderId="0" xfId="0" applyNumberFormat="1" applyFill="1" applyAlignment="1">
      <alignment horizontal="center" vertical="center" wrapText="1"/>
    </xf>
    <xf numFmtId="2" fontId="0" fillId="2" borderId="0" xfId="0" applyNumberFormat="1" applyFill="1" applyAlignment="1">
      <alignment horizontal="center" vertical="center" wrapText="1"/>
    </xf>
    <xf numFmtId="2" fontId="3" fillId="2" borderId="0" xfId="0" applyNumberFormat="1" applyFont="1" applyFill="1" applyAlignment="1">
      <alignment horizontal="center" vertical="center" wrapText="1"/>
    </xf>
    <xf numFmtId="2" fontId="0" fillId="0" borderId="0" xfId="0" applyNumberFormat="1" applyAlignment="1">
      <alignment horizontal="left" vertical="center" wrapText="1"/>
    </xf>
    <xf numFmtId="37" fontId="0" fillId="0" borderId="0" xfId="0" applyNumberFormat="1" applyAlignment="1">
      <alignment horizontal="center" vertical="center" wrapText="1"/>
    </xf>
    <xf numFmtId="37" fontId="0" fillId="2" borderId="0" xfId="0" applyNumberFormat="1" applyFill="1" applyAlignment="1">
      <alignment horizontal="center" vertical="center" wrapText="1"/>
    </xf>
    <xf numFmtId="37" fontId="3" fillId="2" borderId="0" xfId="0" applyNumberFormat="1" applyFont="1" applyFill="1" applyAlignment="1">
      <alignment horizontal="center" vertical="center" wrapText="1"/>
    </xf>
    <xf numFmtId="0" fontId="0" fillId="0" borderId="0" xfId="0" applyAlignment="1">
      <alignment horizontal="left"/>
    </xf>
    <xf numFmtId="9" fontId="0" fillId="0" borderId="0" xfId="2" applyFont="1"/>
    <xf numFmtId="10" fontId="0" fillId="0" borderId="0" xfId="2" applyNumberFormat="1" applyFont="1"/>
    <xf numFmtId="168" fontId="0" fillId="0" borderId="0" xfId="0" applyNumberFormat="1"/>
    <xf numFmtId="0" fontId="0" fillId="3" borderId="0" xfId="0" applyFill="1"/>
    <xf numFmtId="172" fontId="0" fillId="0" borderId="0" xfId="0" applyNumberFormat="1" applyAlignment="1">
      <alignment horizontal="center"/>
    </xf>
    <xf numFmtId="37" fontId="0" fillId="0" borderId="0" xfId="0" applyNumberFormat="1"/>
    <xf numFmtId="0" fontId="7" fillId="0" borderId="0" xfId="0" applyFont="1"/>
    <xf numFmtId="10" fontId="0" fillId="2" borderId="0" xfId="2" applyNumberFormat="1" applyFont="1" applyFill="1" applyAlignment="1">
      <alignment horizontal="center"/>
    </xf>
    <xf numFmtId="10" fontId="0" fillId="2" borderId="0" xfId="0" applyNumberFormat="1" applyFill="1" applyAlignment="1">
      <alignment horizontal="center"/>
    </xf>
    <xf numFmtId="37" fontId="0" fillId="2" borderId="0" xfId="0" applyNumberFormat="1" applyFill="1" applyAlignment="1">
      <alignment horizontal="center"/>
    </xf>
    <xf numFmtId="0" fontId="11" fillId="5" borderId="10" xfId="0" applyFont="1" applyFill="1" applyBorder="1" applyAlignment="1">
      <alignment horizontal="center" wrapText="1"/>
    </xf>
    <xf numFmtId="0" fontId="14" fillId="0" borderId="1" xfId="0" applyFont="1" applyBorder="1" applyAlignment="1">
      <alignment horizontal="center" wrapText="1"/>
    </xf>
    <xf numFmtId="0" fontId="14" fillId="0" borderId="3" xfId="0" applyFont="1" applyBorder="1" applyAlignment="1">
      <alignment horizontal="center" wrapText="1"/>
    </xf>
    <xf numFmtId="0" fontId="14" fillId="6" borderId="2" xfId="0" applyFont="1" applyFill="1" applyBorder="1" applyAlignment="1">
      <alignment horizontal="center"/>
    </xf>
    <xf numFmtId="43" fontId="14" fillId="6" borderId="3" xfId="1" applyFont="1" applyFill="1" applyBorder="1" applyAlignment="1">
      <alignment horizontal="center" wrapText="1"/>
    </xf>
    <xf numFmtId="0" fontId="14" fillId="0" borderId="2" xfId="0" applyFont="1" applyBorder="1" applyAlignment="1">
      <alignment horizontal="center" wrapText="1"/>
    </xf>
    <xf numFmtId="0" fontId="14" fillId="0" borderId="8" xfId="0" applyFont="1" applyBorder="1" applyAlignment="1">
      <alignment horizontal="center"/>
    </xf>
    <xf numFmtId="0" fontId="14" fillId="0" borderId="9" xfId="0" applyFont="1" applyBorder="1" applyAlignment="1">
      <alignment horizontal="center" wrapText="1"/>
    </xf>
    <xf numFmtId="0" fontId="14" fillId="0" borderId="9" xfId="0" applyFont="1" applyBorder="1" applyAlignment="1">
      <alignment horizontal="center"/>
    </xf>
    <xf numFmtId="0" fontId="14" fillId="0" borderId="10" xfId="0" applyFont="1" applyBorder="1" applyAlignment="1">
      <alignment horizontal="center" wrapText="1"/>
    </xf>
    <xf numFmtId="0" fontId="14" fillId="0" borderId="1" xfId="0" applyFont="1" applyBorder="1" applyAlignment="1">
      <alignment horizontal="center"/>
    </xf>
    <xf numFmtId="0" fontId="15" fillId="0" borderId="0" xfId="0" applyFont="1" applyAlignment="1">
      <alignment vertical="center"/>
    </xf>
    <xf numFmtId="0" fontId="15" fillId="6" borderId="8" xfId="0" applyFont="1" applyFill="1" applyBorder="1" applyAlignment="1">
      <alignment horizontal="center"/>
    </xf>
    <xf numFmtId="0" fontId="15" fillId="3" borderId="9" xfId="0" applyFont="1" applyFill="1" applyBorder="1" applyAlignment="1">
      <alignment horizontal="center"/>
    </xf>
    <xf numFmtId="0" fontId="15" fillId="3" borderId="8" xfId="0" applyFont="1" applyFill="1" applyBorder="1" applyAlignment="1">
      <alignment horizontal="center"/>
    </xf>
    <xf numFmtId="0" fontId="15" fillId="8" borderId="9" xfId="0" applyFont="1" applyFill="1" applyBorder="1" applyAlignment="1">
      <alignment horizontal="center"/>
    </xf>
    <xf numFmtId="3" fontId="15" fillId="6" borderId="9" xfId="0" applyNumberFormat="1" applyFont="1" applyFill="1" applyBorder="1" applyAlignment="1">
      <alignment horizontal="center"/>
    </xf>
    <xf numFmtId="0" fontId="15" fillId="3" borderId="10" xfId="0" applyFont="1" applyFill="1" applyBorder="1" applyAlignment="1">
      <alignment horizontal="center"/>
    </xf>
    <xf numFmtId="169" fontId="15" fillId="0" borderId="8" xfId="2" applyNumberFormat="1" applyFont="1" applyFill="1" applyBorder="1" applyAlignment="1">
      <alignment horizontal="center"/>
    </xf>
    <xf numFmtId="10" fontId="15" fillId="0" borderId="9" xfId="2" applyNumberFormat="1" applyFont="1" applyFill="1" applyBorder="1" applyAlignment="1">
      <alignment horizontal="center"/>
    </xf>
    <xf numFmtId="0" fontId="0" fillId="3" borderId="9" xfId="0" applyFill="1" applyBorder="1" applyAlignment="1">
      <alignment horizontal="center"/>
    </xf>
    <xf numFmtId="0" fontId="15" fillId="0" borderId="5" xfId="0" applyFont="1" applyBorder="1" applyAlignment="1">
      <alignment horizontal="center"/>
    </xf>
    <xf numFmtId="0" fontId="15" fillId="0" borderId="11" xfId="0" applyFont="1" applyBorder="1" applyAlignment="1">
      <alignment horizontal="center"/>
    </xf>
    <xf numFmtId="37" fontId="15" fillId="0" borderId="5" xfId="0" applyNumberFormat="1" applyFont="1" applyBorder="1" applyAlignment="1">
      <alignment horizontal="center"/>
    </xf>
    <xf numFmtId="0" fontId="15" fillId="3" borderId="11" xfId="0" applyFont="1" applyFill="1" applyBorder="1" applyAlignment="1">
      <alignment horizontal="center"/>
    </xf>
    <xf numFmtId="0" fontId="15" fillId="3" borderId="6" xfId="0" applyFont="1" applyFill="1" applyBorder="1" applyAlignment="1">
      <alignment horizontal="center"/>
    </xf>
    <xf numFmtId="10" fontId="0" fillId="0" borderId="11" xfId="2" applyNumberFormat="1" applyFont="1" applyBorder="1" applyAlignment="1">
      <alignment horizontal="center"/>
    </xf>
    <xf numFmtId="0" fontId="15" fillId="0" borderId="0" xfId="0" applyFont="1"/>
    <xf numFmtId="10" fontId="15" fillId="0" borderId="0" xfId="2" applyNumberFormat="1" applyFont="1" applyFill="1" applyBorder="1" applyAlignment="1">
      <alignment horizontal="center"/>
    </xf>
    <xf numFmtId="10" fontId="0" fillId="0" borderId="0" xfId="2" applyNumberFormat="1" applyFont="1" applyFill="1" applyAlignment="1">
      <alignment horizontal="center"/>
    </xf>
    <xf numFmtId="0" fontId="15" fillId="3" borderId="5" xfId="0" applyFont="1" applyFill="1" applyBorder="1" applyAlignment="1">
      <alignment horizontal="center"/>
    </xf>
    <xf numFmtId="169" fontId="15" fillId="2" borderId="11" xfId="2" applyNumberFormat="1" applyFont="1" applyFill="1" applyBorder="1" applyAlignment="1">
      <alignment horizontal="center"/>
    </xf>
    <xf numFmtId="169" fontId="15" fillId="0" borderId="6" xfId="2" applyNumberFormat="1" applyFont="1" applyFill="1" applyBorder="1" applyAlignment="1">
      <alignment horizontal="center"/>
    </xf>
    <xf numFmtId="169" fontId="15" fillId="0" borderId="9" xfId="2" applyNumberFormat="1" applyFont="1" applyFill="1" applyBorder="1" applyAlignment="1">
      <alignment horizontal="center"/>
    </xf>
    <xf numFmtId="0" fontId="14" fillId="0" borderId="8" xfId="0" applyFont="1" applyBorder="1" applyAlignment="1">
      <alignment horizontal="center" wrapText="1"/>
    </xf>
    <xf numFmtId="0" fontId="15" fillId="8" borderId="11" xfId="0" applyFont="1" applyFill="1" applyBorder="1" applyAlignment="1">
      <alignment horizontal="center"/>
    </xf>
    <xf numFmtId="3" fontId="15" fillId="2" borderId="11" xfId="0" applyNumberFormat="1" applyFont="1" applyFill="1" applyBorder="1" applyAlignment="1">
      <alignment horizontal="center"/>
    </xf>
    <xf numFmtId="3" fontId="15" fillId="2" borderId="6" xfId="0" applyNumberFormat="1" applyFont="1" applyFill="1" applyBorder="1" applyAlignment="1">
      <alignment horizontal="center"/>
    </xf>
    <xf numFmtId="168" fontId="15" fillId="2" borderId="9" xfId="2" applyNumberFormat="1" applyFont="1" applyFill="1" applyBorder="1" applyAlignment="1">
      <alignment horizontal="center"/>
    </xf>
    <xf numFmtId="2" fontId="15" fillId="2" borderId="10" xfId="2" applyNumberFormat="1" applyFont="1" applyFill="1" applyBorder="1" applyAlignment="1">
      <alignment horizontal="center"/>
    </xf>
    <xf numFmtId="3" fontId="15" fillId="3" borderId="9" xfId="0" applyNumberFormat="1" applyFont="1" applyFill="1" applyBorder="1" applyAlignment="1">
      <alignment horizontal="center"/>
    </xf>
    <xf numFmtId="0" fontId="14" fillId="0" borderId="4" xfId="0" applyFont="1" applyBorder="1" applyAlignment="1">
      <alignment horizontal="center" wrapText="1"/>
    </xf>
    <xf numFmtId="0" fontId="12" fillId="7" borderId="4" xfId="0" applyFont="1" applyFill="1" applyBorder="1" applyAlignment="1">
      <alignment horizontal="center"/>
    </xf>
    <xf numFmtId="43" fontId="14" fillId="6" borderId="4" xfId="1" applyFont="1" applyFill="1" applyBorder="1" applyAlignment="1">
      <alignment horizontal="center" wrapText="1"/>
    </xf>
    <xf numFmtId="0" fontId="0" fillId="3" borderId="12" xfId="0" applyFill="1" applyBorder="1" applyAlignment="1">
      <alignment horizontal="center"/>
    </xf>
    <xf numFmtId="10" fontId="0" fillId="0" borderId="13" xfId="2" applyNumberFormat="1" applyFont="1" applyBorder="1" applyAlignment="1">
      <alignment horizontal="center"/>
    </xf>
    <xf numFmtId="3" fontId="15" fillId="0" borderId="8" xfId="0" applyNumberFormat="1" applyFont="1" applyBorder="1" applyAlignment="1">
      <alignment horizontal="center"/>
    </xf>
    <xf numFmtId="0" fontId="13" fillId="0" borderId="0" xfId="0" applyFont="1"/>
    <xf numFmtId="37" fontId="15" fillId="2" borderId="8" xfId="0" applyNumberFormat="1" applyFont="1" applyFill="1" applyBorder="1" applyAlignment="1">
      <alignment horizontal="center"/>
    </xf>
    <xf numFmtId="3" fontId="15" fillId="2" borderId="9" xfId="0" applyNumberFormat="1" applyFont="1" applyFill="1" applyBorder="1" applyAlignment="1">
      <alignment horizontal="center"/>
    </xf>
    <xf numFmtId="37" fontId="15" fillId="2" borderId="9" xfId="0" applyNumberFormat="1" applyFont="1" applyFill="1" applyBorder="1" applyAlignment="1">
      <alignment horizontal="center"/>
    </xf>
    <xf numFmtId="174" fontId="15" fillId="2" borderId="10" xfId="2" applyNumberFormat="1" applyFont="1" applyFill="1" applyBorder="1" applyAlignment="1">
      <alignment horizontal="center"/>
    </xf>
    <xf numFmtId="3" fontId="15" fillId="2" borderId="5" xfId="0" applyNumberFormat="1" applyFont="1" applyFill="1" applyBorder="1" applyAlignment="1">
      <alignment horizontal="center"/>
    </xf>
    <xf numFmtId="10" fontId="15" fillId="2" borderId="5" xfId="0" applyNumberFormat="1" applyFont="1" applyFill="1" applyBorder="1" applyAlignment="1">
      <alignment horizontal="center"/>
    </xf>
    <xf numFmtId="0" fontId="2" fillId="0" borderId="0" xfId="0" applyFont="1" applyAlignment="1">
      <alignment vertical="center"/>
    </xf>
    <xf numFmtId="165" fontId="15" fillId="2" borderId="10" xfId="0" applyNumberFormat="1" applyFont="1" applyFill="1" applyBorder="1" applyAlignment="1">
      <alignment horizontal="center"/>
    </xf>
    <xf numFmtId="37" fontId="0" fillId="0" borderId="7" xfId="0" applyNumberFormat="1" applyBorder="1" applyAlignment="1">
      <alignment horizontal="center"/>
    </xf>
    <xf numFmtId="37" fontId="0" fillId="0" borderId="5" xfId="0" applyNumberFormat="1" applyBorder="1" applyAlignment="1">
      <alignment horizontal="center"/>
    </xf>
    <xf numFmtId="0" fontId="0" fillId="0" borderId="11" xfId="0" applyBorder="1" applyAlignment="1">
      <alignment horizontal="center"/>
    </xf>
    <xf numFmtId="10" fontId="0" fillId="0" borderId="0" xfId="2" applyNumberFormat="1" applyFont="1" applyBorder="1" applyAlignment="1">
      <alignment horizontal="center"/>
    </xf>
    <xf numFmtId="37" fontId="0" fillId="0" borderId="0" xfId="0" applyNumberFormat="1" applyAlignment="1">
      <alignment horizontal="center"/>
    </xf>
    <xf numFmtId="170" fontId="0" fillId="3" borderId="10" xfId="0" applyNumberFormat="1" applyFill="1" applyBorder="1" applyAlignment="1">
      <alignment horizontal="center"/>
    </xf>
    <xf numFmtId="37" fontId="0" fillId="0" borderId="8" xfId="0" applyNumberFormat="1" applyBorder="1" applyAlignment="1">
      <alignment horizontal="center"/>
    </xf>
    <xf numFmtId="0" fontId="0" fillId="0" borderId="9" xfId="0" applyBorder="1" applyAlignment="1">
      <alignment horizontal="center"/>
    </xf>
    <xf numFmtId="10" fontId="0" fillId="0" borderId="9" xfId="2" applyNumberFormat="1" applyFont="1" applyBorder="1" applyAlignment="1">
      <alignment horizontal="center"/>
    </xf>
    <xf numFmtId="170" fontId="0" fillId="0" borderId="9" xfId="0" applyNumberFormat="1" applyBorder="1" applyAlignment="1">
      <alignment horizontal="center"/>
    </xf>
    <xf numFmtId="170" fontId="0" fillId="3" borderId="9" xfId="0" applyNumberFormat="1" applyFill="1" applyBorder="1" applyAlignment="1">
      <alignment horizontal="center"/>
    </xf>
    <xf numFmtId="0" fontId="16" fillId="0" borderId="8" xfId="0" applyFont="1" applyBorder="1" applyAlignment="1">
      <alignment horizontal="center"/>
    </xf>
    <xf numFmtId="0" fontId="16" fillId="0" borderId="9" xfId="0" applyFont="1" applyBorder="1" applyAlignment="1">
      <alignment horizontal="center" wrapText="1"/>
    </xf>
    <xf numFmtId="0" fontId="16" fillId="0" borderId="9" xfId="0" applyFont="1" applyBorder="1" applyAlignment="1">
      <alignment horizontal="center"/>
    </xf>
    <xf numFmtId="0" fontId="16" fillId="0" borderId="10" xfId="0" applyFont="1" applyBorder="1" applyAlignment="1">
      <alignment horizontal="center"/>
    </xf>
    <xf numFmtId="43" fontId="16" fillId="0" borderId="8" xfId="1" applyFont="1" applyBorder="1" applyAlignment="1">
      <alignment horizontal="center" wrapText="1"/>
    </xf>
    <xf numFmtId="43" fontId="16" fillId="0" borderId="10" xfId="1" applyFont="1" applyBorder="1" applyAlignment="1">
      <alignment horizontal="center" wrapText="1"/>
    </xf>
    <xf numFmtId="43" fontId="16" fillId="0" borderId="9" xfId="1" applyFont="1" applyBorder="1" applyAlignment="1">
      <alignment horizontal="center" wrapText="1"/>
    </xf>
    <xf numFmtId="170" fontId="0" fillId="2" borderId="0" xfId="0" applyNumberFormat="1" applyFill="1" applyAlignment="1">
      <alignment horizontal="center"/>
    </xf>
    <xf numFmtId="170" fontId="0" fillId="2" borderId="11" xfId="0" applyNumberFormat="1" applyFill="1" applyBorder="1" applyAlignment="1">
      <alignment horizontal="center"/>
    </xf>
    <xf numFmtId="37" fontId="0" fillId="2" borderId="8" xfId="1" applyNumberFormat="1" applyFont="1" applyFill="1" applyBorder="1" applyAlignment="1">
      <alignment horizontal="center"/>
    </xf>
    <xf numFmtId="37" fontId="0" fillId="2" borderId="10" xfId="1" applyNumberFormat="1" applyFont="1" applyFill="1" applyBorder="1" applyAlignment="1">
      <alignment horizontal="center"/>
    </xf>
    <xf numFmtId="3" fontId="0" fillId="2" borderId="9" xfId="0" applyNumberFormat="1" applyFill="1" applyBorder="1" applyAlignment="1">
      <alignment horizontal="center"/>
    </xf>
    <xf numFmtId="37" fontId="0" fillId="2" borderId="7" xfId="1" applyNumberFormat="1" applyFont="1" applyFill="1" applyBorder="1" applyAlignment="1">
      <alignment horizontal="center"/>
    </xf>
    <xf numFmtId="37" fontId="0" fillId="2" borderId="14" xfId="1" applyNumberFormat="1" applyFont="1" applyFill="1" applyBorder="1" applyAlignment="1">
      <alignment horizontal="center"/>
    </xf>
    <xf numFmtId="3" fontId="0" fillId="2" borderId="0" xfId="0" applyNumberFormat="1" applyFill="1" applyAlignment="1">
      <alignment horizontal="center"/>
    </xf>
    <xf numFmtId="37" fontId="0" fillId="2" borderId="5" xfId="1" applyNumberFormat="1" applyFont="1" applyFill="1" applyBorder="1" applyAlignment="1">
      <alignment horizontal="center"/>
    </xf>
    <xf numFmtId="37" fontId="0" fillId="2" borderId="6" xfId="1" applyNumberFormat="1" applyFont="1" applyFill="1" applyBorder="1" applyAlignment="1">
      <alignment horizontal="center"/>
    </xf>
    <xf numFmtId="3" fontId="0" fillId="2" borderId="11" xfId="0" applyNumberFormat="1" applyFill="1" applyBorder="1" applyAlignment="1">
      <alignment horizontal="center"/>
    </xf>
    <xf numFmtId="171" fontId="0" fillId="0" borderId="0" xfId="0" applyNumberFormat="1" applyAlignment="1">
      <alignment horizontal="center"/>
    </xf>
    <xf numFmtId="168" fontId="0" fillId="0" borderId="0" xfId="0" applyNumberFormat="1" applyAlignment="1">
      <alignment horizontal="center"/>
    </xf>
    <xf numFmtId="171" fontId="0" fillId="0" borderId="11" xfId="0" applyNumberFormat="1" applyBorder="1" applyAlignment="1">
      <alignment horizontal="center"/>
    </xf>
    <xf numFmtId="168" fontId="0" fillId="0" borderId="11" xfId="0" applyNumberFormat="1" applyBorder="1" applyAlignment="1">
      <alignment horizontal="center"/>
    </xf>
    <xf numFmtId="0" fontId="16" fillId="0" borderId="1" xfId="0" applyFont="1" applyBorder="1" applyAlignment="1">
      <alignment horizontal="center"/>
    </xf>
    <xf numFmtId="0" fontId="16" fillId="0" borderId="2" xfId="0" applyFont="1" applyBorder="1" applyAlignment="1">
      <alignment horizontal="center" wrapText="1"/>
    </xf>
    <xf numFmtId="0" fontId="16" fillId="0" borderId="2" xfId="0" applyFont="1" applyBorder="1" applyAlignment="1">
      <alignment horizontal="center"/>
    </xf>
    <xf numFmtId="0" fontId="16" fillId="0" borderId="3" xfId="0" applyFont="1" applyBorder="1" applyAlignment="1">
      <alignment horizontal="center"/>
    </xf>
    <xf numFmtId="170" fontId="0" fillId="2" borderId="14" xfId="0" applyNumberFormat="1" applyFill="1" applyBorder="1" applyAlignment="1">
      <alignment horizontal="center"/>
    </xf>
    <xf numFmtId="170" fontId="0" fillId="2" borderId="6" xfId="0" applyNumberFormat="1" applyFill="1" applyBorder="1" applyAlignment="1">
      <alignment horizontal="center"/>
    </xf>
    <xf numFmtId="170" fontId="0" fillId="2" borderId="7" xfId="0" applyNumberFormat="1" applyFill="1" applyBorder="1" applyAlignment="1">
      <alignment horizontal="center"/>
    </xf>
    <xf numFmtId="170" fontId="0" fillId="2" borderId="5" xfId="0" applyNumberFormat="1" applyFill="1" applyBorder="1" applyAlignment="1">
      <alignment horizontal="center"/>
    </xf>
    <xf numFmtId="43" fontId="16" fillId="0" borderId="1" xfId="1" applyFont="1" applyBorder="1" applyAlignment="1">
      <alignment horizontal="center" wrapText="1"/>
    </xf>
    <xf numFmtId="43" fontId="16" fillId="0" borderId="3" xfId="1" applyFont="1" applyBorder="1" applyAlignment="1">
      <alignment horizontal="center" wrapText="1"/>
    </xf>
    <xf numFmtId="0" fontId="19" fillId="0" borderId="0" xfId="0" applyFont="1"/>
    <xf numFmtId="0" fontId="0" fillId="0" borderId="0" xfId="0" applyAlignment="1">
      <alignment horizontal="right" vertical="top" indent="1"/>
    </xf>
    <xf numFmtId="0" fontId="21" fillId="0" borderId="0" xfId="0" applyFont="1"/>
    <xf numFmtId="0" fontId="17" fillId="0" borderId="0" xfId="3"/>
    <xf numFmtId="0" fontId="22" fillId="0" borderId="0" xfId="3" applyFont="1"/>
    <xf numFmtId="0" fontId="23" fillId="0" borderId="0" xfId="0" applyFont="1"/>
    <xf numFmtId="0" fontId="21" fillId="0" borderId="0" xfId="0" applyFont="1" applyAlignment="1">
      <alignment horizontal="left" vertical="top" wrapText="1"/>
    </xf>
    <xf numFmtId="0" fontId="24" fillId="0" borderId="0" xfId="0" applyFont="1" applyAlignment="1">
      <alignment horizontal="left"/>
    </xf>
    <xf numFmtId="0" fontId="24" fillId="0" borderId="0" xfId="0" applyFont="1" applyAlignment="1">
      <alignment horizontal="center"/>
    </xf>
    <xf numFmtId="0" fontId="24" fillId="0" borderId="0" xfId="0" applyFont="1" applyAlignment="1">
      <alignment horizontal="right"/>
    </xf>
    <xf numFmtId="0" fontId="18" fillId="0" borderId="0" xfId="0" applyFont="1" applyAlignment="1">
      <alignment horizontal="center"/>
    </xf>
    <xf numFmtId="0" fontId="20" fillId="0" borderId="0" xfId="0" applyFont="1" applyAlignment="1">
      <alignment horizontal="center"/>
    </xf>
    <xf numFmtId="0" fontId="21" fillId="0" borderId="0" xfId="0" applyFont="1" applyAlignment="1">
      <alignment horizontal="left" wrapText="1"/>
    </xf>
    <xf numFmtId="0" fontId="0" fillId="0" borderId="4" xfId="0" applyBorder="1" applyAlignment="1">
      <alignment horizontal="left" vertical="top" wrapText="1"/>
    </xf>
    <xf numFmtId="0" fontId="2" fillId="0" borderId="0" xfId="0" applyFont="1" applyAlignment="1">
      <alignment horizontal="left" vertical="top" wrapText="1"/>
    </xf>
    <xf numFmtId="0" fontId="0" fillId="2" borderId="0" xfId="0" applyFill="1" applyAlignment="1">
      <alignment horizontal="left" vertical="top" wrapText="1"/>
    </xf>
    <xf numFmtId="0" fontId="2" fillId="0" borderId="9" xfId="0" applyFont="1" applyBorder="1" applyAlignment="1">
      <alignment horizontal="left" vertical="top" wrapText="1"/>
    </xf>
    <xf numFmtId="0" fontId="3" fillId="0" borderId="4" xfId="0" applyFont="1" applyBorder="1" applyAlignment="1">
      <alignment horizontal="center"/>
    </xf>
    <xf numFmtId="0" fontId="3" fillId="0" borderId="1" xfId="0" applyFont="1" applyBorder="1" applyAlignment="1">
      <alignment horizontal="left" vertical="center" wrapText="1"/>
    </xf>
    <xf numFmtId="0" fontId="3" fillId="0" borderId="3" xfId="0" applyFont="1" applyBorder="1" applyAlignment="1">
      <alignment horizontal="left" vertical="center" wrapText="1"/>
    </xf>
    <xf numFmtId="0" fontId="0" fillId="0" borderId="4" xfId="0" applyBorder="1" applyAlignment="1">
      <alignment horizontal="left" vertical="center"/>
    </xf>
    <xf numFmtId="0" fontId="0" fillId="0" borderId="1" xfId="0" applyBorder="1" applyAlignment="1">
      <alignment horizontal="left"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0" fillId="2" borderId="0" xfId="0" applyFill="1" applyAlignment="1">
      <alignment horizontal="left" vertical="top"/>
    </xf>
    <xf numFmtId="173" fontId="3" fillId="4" borderId="9" xfId="1" applyNumberFormat="1" applyFont="1" applyFill="1" applyBorder="1" applyAlignment="1">
      <alignment horizontal="center"/>
    </xf>
    <xf numFmtId="173" fontId="3" fillId="4" borderId="10" xfId="1" applyNumberFormat="1" applyFont="1" applyFill="1" applyBorder="1" applyAlignment="1">
      <alignment horizontal="center"/>
    </xf>
    <xf numFmtId="173" fontId="3" fillId="5" borderId="8" xfId="1" applyNumberFormat="1" applyFont="1" applyFill="1" applyBorder="1" applyAlignment="1">
      <alignment horizontal="center"/>
    </xf>
    <xf numFmtId="173" fontId="3" fillId="5" borderId="9" xfId="1" applyNumberFormat="1" applyFont="1" applyFill="1" applyBorder="1" applyAlignment="1">
      <alignment horizontal="center"/>
    </xf>
    <xf numFmtId="0" fontId="3" fillId="6" borderId="8" xfId="0" applyFont="1" applyFill="1" applyBorder="1" applyAlignment="1">
      <alignment horizontal="center"/>
    </xf>
    <xf numFmtId="0" fontId="3" fillId="6" borderId="9" xfId="0" applyFont="1" applyFill="1" applyBorder="1" applyAlignment="1">
      <alignment horizontal="center"/>
    </xf>
    <xf numFmtId="0" fontId="3" fillId="5" borderId="9" xfId="0" applyFont="1" applyFill="1" applyBorder="1" applyAlignment="1">
      <alignment horizontal="center"/>
    </xf>
    <xf numFmtId="0" fontId="3" fillId="5" borderId="10" xfId="0" applyFont="1" applyFill="1" applyBorder="1" applyAlignment="1">
      <alignment horizontal="center"/>
    </xf>
    <xf numFmtId="0" fontId="3" fillId="5" borderId="8" xfId="0" applyFont="1" applyFill="1" applyBorder="1" applyAlignment="1">
      <alignment horizontal="center"/>
    </xf>
    <xf numFmtId="0" fontId="11" fillId="5" borderId="8" xfId="0" applyFont="1" applyFill="1" applyBorder="1" applyAlignment="1">
      <alignment horizontal="center" wrapText="1"/>
    </xf>
    <xf numFmtId="0" fontId="11" fillId="5" borderId="10" xfId="0" applyFont="1" applyFill="1" applyBorder="1" applyAlignment="1">
      <alignment horizontal="center" wrapText="1"/>
    </xf>
    <xf numFmtId="0" fontId="11" fillId="5" borderId="9" xfId="0" applyFont="1" applyFill="1" applyBorder="1" applyAlignment="1">
      <alignment horizontal="center" wrapText="1"/>
    </xf>
    <xf numFmtId="0" fontId="0" fillId="0" borderId="9" xfId="0" applyBorder="1" applyAlignment="1">
      <alignment horizontal="left" vertical="top" wrapText="1"/>
    </xf>
    <xf numFmtId="0" fontId="0" fillId="2" borderId="9" xfId="0" applyFill="1" applyBorder="1" applyAlignment="1">
      <alignment horizontal="left" vertical="top" wrapText="1"/>
    </xf>
  </cellXfs>
  <cellStyles count="4">
    <cellStyle name="Comma" xfId="1" builtinId="3"/>
    <cellStyle name="Hyperlink" xfId="3" builtinId="8"/>
    <cellStyle name="Normal" xfId="0" builtinId="0"/>
    <cellStyle name="Percent" xfId="2" builtinId="5"/>
  </cellStyles>
  <dxfs count="0"/>
  <tableStyles count="0" defaultTableStyle="TableStyleMedium2" defaultPivotStyle="PivotStyleLight16"/>
  <colors>
    <mruColors>
      <color rgb="FF333399"/>
      <color rgb="FF00B050"/>
      <color rgb="FFED7D31"/>
      <color rgb="FF5B9BD5"/>
      <color rgb="FFDCF0C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1.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 Id="rId30"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190501</xdr:colOff>
      <xdr:row>0</xdr:row>
      <xdr:rowOff>171451</xdr:rowOff>
    </xdr:from>
    <xdr:to>
      <xdr:col>2</xdr:col>
      <xdr:colOff>495301</xdr:colOff>
      <xdr:row>3</xdr:row>
      <xdr:rowOff>135542</xdr:rowOff>
    </xdr:to>
    <xdr:pic>
      <xdr:nvPicPr>
        <xdr:cNvPr id="2" name="Picture 1">
          <a:extLst>
            <a:ext uri="{FF2B5EF4-FFF2-40B4-BE49-F238E27FC236}">
              <a16:creationId xmlns:a16="http://schemas.microsoft.com/office/drawing/2014/main" id="{0FF43888-D224-4645-B35D-F908742326B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1" y="167641"/>
          <a:ext cx="1524000" cy="514636"/>
        </a:xfrm>
        <a:prstGeom prst="rect">
          <a:avLst/>
        </a:prstGeom>
      </xdr:spPr>
    </xdr:pic>
    <xdr:clientData/>
  </xdr:twoCellAnchor>
  <xdr:twoCellAnchor>
    <xdr:from>
      <xdr:col>0</xdr:col>
      <xdr:colOff>285750</xdr:colOff>
      <xdr:row>8</xdr:row>
      <xdr:rowOff>57150</xdr:rowOff>
    </xdr:from>
    <xdr:to>
      <xdr:col>9</xdr:col>
      <xdr:colOff>590550</xdr:colOff>
      <xdr:row>8</xdr:row>
      <xdr:rowOff>66675</xdr:rowOff>
    </xdr:to>
    <xdr:cxnSp macro="">
      <xdr:nvCxnSpPr>
        <xdr:cNvPr id="3" name="Straight Connector 2">
          <a:extLst>
            <a:ext uri="{FF2B5EF4-FFF2-40B4-BE49-F238E27FC236}">
              <a16:creationId xmlns:a16="http://schemas.microsoft.com/office/drawing/2014/main" id="{6090A08E-AC2E-4648-86F8-BC4BE0A4C1BC}"/>
            </a:ext>
          </a:extLst>
        </xdr:cNvPr>
        <xdr:cNvCxnSpPr/>
      </xdr:nvCxnSpPr>
      <xdr:spPr>
        <a:xfrm>
          <a:off x="281940" y="1729740"/>
          <a:ext cx="5791200" cy="11430"/>
        </a:xfrm>
        <a:prstGeom prst="line">
          <a:avLst/>
        </a:prstGeom>
        <a:ln w="12700" cap="rnd">
          <a:solidFill>
            <a:schemeClr val="tx2">
              <a:lumMod val="75000"/>
              <a:lumOff val="25000"/>
            </a:schemeClr>
          </a:solidFill>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0</xdr:col>
      <xdr:colOff>295275</xdr:colOff>
      <xdr:row>4</xdr:row>
      <xdr:rowOff>152400</xdr:rowOff>
    </xdr:from>
    <xdr:to>
      <xdr:col>9</xdr:col>
      <xdr:colOff>600075</xdr:colOff>
      <xdr:row>4</xdr:row>
      <xdr:rowOff>161925</xdr:rowOff>
    </xdr:to>
    <xdr:cxnSp macro="">
      <xdr:nvCxnSpPr>
        <xdr:cNvPr id="4" name="Straight Connector 3">
          <a:extLst>
            <a:ext uri="{FF2B5EF4-FFF2-40B4-BE49-F238E27FC236}">
              <a16:creationId xmlns:a16="http://schemas.microsoft.com/office/drawing/2014/main" id="{336835DF-C73C-4084-8635-832BE0597919}"/>
            </a:ext>
          </a:extLst>
        </xdr:cNvPr>
        <xdr:cNvCxnSpPr/>
      </xdr:nvCxnSpPr>
      <xdr:spPr>
        <a:xfrm>
          <a:off x="293370" y="876300"/>
          <a:ext cx="5791200" cy="11430"/>
        </a:xfrm>
        <a:prstGeom prst="line">
          <a:avLst/>
        </a:prstGeom>
        <a:ln w="12700" cap="rnd">
          <a:solidFill>
            <a:schemeClr val="tx2">
              <a:lumMod val="75000"/>
              <a:lumOff val="25000"/>
            </a:schemeClr>
          </a:solidFill>
        </a:ln>
      </xdr:spPr>
      <xdr:style>
        <a:lnRef idx="2">
          <a:schemeClr val="accent1"/>
        </a:lnRef>
        <a:fillRef idx="0">
          <a:schemeClr val="accent1"/>
        </a:fillRef>
        <a:effectRef idx="1">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oneCellAnchor>
    <xdr:from>
      <xdr:col>3</xdr:col>
      <xdr:colOff>400050</xdr:colOff>
      <xdr:row>27</xdr:row>
      <xdr:rowOff>50800</xdr:rowOff>
    </xdr:from>
    <xdr:ext cx="1841017" cy="544957"/>
    <mc:AlternateContent xmlns:mc="http://schemas.openxmlformats.org/markup-compatibility/2006" xmlns:a14="http://schemas.microsoft.com/office/drawing/2010/main">
      <mc:Choice Requires="a14">
        <xdr:sp macro="" textlink="">
          <xdr:nvSpPr>
            <xdr:cNvPr id="2" name="TextBox 1">
              <a:extLst>
                <a:ext uri="{FF2B5EF4-FFF2-40B4-BE49-F238E27FC236}">
                  <a16:creationId xmlns:a16="http://schemas.microsoft.com/office/drawing/2014/main" id="{BB85E18C-A7FE-EFE6-84E8-9F60E726274C}"/>
                </a:ext>
              </a:extLst>
            </xdr:cNvPr>
            <xdr:cNvSpPr txBox="1"/>
          </xdr:nvSpPr>
          <xdr:spPr>
            <a:xfrm>
              <a:off x="3473450" y="7734300"/>
              <a:ext cx="1841017" cy="5449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m:rPr>
                        <m:sty m:val="p"/>
                      </m:rPr>
                      <a:rPr lang="en-US" sz="1100" b="0" i="0">
                        <a:solidFill>
                          <a:srgbClr val="FF0000"/>
                        </a:solidFill>
                        <a:latin typeface="Cambria Math" panose="02040503050406030204" pitchFamily="18" charset="0"/>
                      </a:rPr>
                      <m:t>PV</m:t>
                    </m:r>
                    <m:r>
                      <a:rPr lang="en-US" sz="1100" b="0" i="0">
                        <a:solidFill>
                          <a:srgbClr val="FF0000"/>
                        </a:solidFill>
                        <a:latin typeface="Cambria Math" panose="02040503050406030204" pitchFamily="18" charset="0"/>
                      </a:rPr>
                      <m:t>=</m:t>
                    </m:r>
                    <m:r>
                      <m:rPr>
                        <m:sty m:val="p"/>
                      </m:rPr>
                      <a:rPr lang="en-US" sz="1100" b="0" i="0">
                        <a:solidFill>
                          <a:srgbClr val="FF0000"/>
                        </a:solidFill>
                        <a:latin typeface="Cambria Math" panose="02040503050406030204" pitchFamily="18" charset="0"/>
                      </a:rPr>
                      <m:t>Face</m:t>
                    </m:r>
                    <m:r>
                      <a:rPr lang="en-US" sz="1100" b="0" i="1">
                        <a:solidFill>
                          <a:srgbClr val="FF0000"/>
                        </a:solidFill>
                        <a:latin typeface="Cambria Math" panose="02040503050406030204" pitchFamily="18" charset="0"/>
                        <a:ea typeface="Cambria Math" panose="02040503050406030204" pitchFamily="18" charset="0"/>
                      </a:rPr>
                      <m:t>×</m:t>
                    </m:r>
                    <m:r>
                      <a:rPr lang="en-US" sz="1100" b="0" i="1">
                        <a:solidFill>
                          <a:srgbClr val="FF0000"/>
                        </a:solidFill>
                        <a:latin typeface="Cambria Math" panose="02040503050406030204" pitchFamily="18" charset="0"/>
                        <a:ea typeface="Cambria Math" panose="02040503050406030204" pitchFamily="18" charset="0"/>
                      </a:rPr>
                      <m:t>𝑒𝑥𝑝</m:t>
                    </m:r>
                    <m:d>
                      <m:dPr>
                        <m:ctrlPr>
                          <a:rPr lang="en-US" sz="1100" b="0" i="1">
                            <a:solidFill>
                              <a:srgbClr val="FF0000"/>
                            </a:solidFill>
                            <a:latin typeface="Cambria Math" panose="02040503050406030204" pitchFamily="18" charset="0"/>
                            <a:ea typeface="Cambria Math" panose="02040503050406030204" pitchFamily="18" charset="0"/>
                          </a:rPr>
                        </m:ctrlPr>
                      </m:dPr>
                      <m:e>
                        <m:r>
                          <a:rPr lang="en-US" sz="1100" b="0" i="1">
                            <a:solidFill>
                              <a:srgbClr val="FF0000"/>
                            </a:solidFill>
                            <a:latin typeface="Cambria Math" panose="02040503050406030204" pitchFamily="18" charset="0"/>
                            <a:ea typeface="Cambria Math" panose="02040503050406030204" pitchFamily="18" charset="0"/>
                          </a:rPr>
                          <m:t>−</m:t>
                        </m:r>
                        <m:nary>
                          <m:naryPr>
                            <m:chr m:val="∑"/>
                            <m:ctrlPr>
                              <a:rPr lang="en-US" sz="1100" b="0" i="1">
                                <a:solidFill>
                                  <a:srgbClr val="FF0000"/>
                                </a:solidFill>
                                <a:effectLst/>
                                <a:latin typeface="Cambria Math" panose="02040503050406030204" pitchFamily="18" charset="0"/>
                                <a:ea typeface="+mn-ea"/>
                                <a:cs typeface="+mn-cs"/>
                              </a:rPr>
                            </m:ctrlPr>
                          </m:naryPr>
                          <m:sub>
                            <m:r>
                              <m:rPr>
                                <m:brk m:alnAt="23"/>
                              </m:rPr>
                              <a:rPr lang="en-US" sz="1100" b="0" i="1">
                                <a:solidFill>
                                  <a:srgbClr val="FF0000"/>
                                </a:solidFill>
                                <a:effectLst/>
                                <a:latin typeface="Cambria Math" panose="02040503050406030204" pitchFamily="18" charset="0"/>
                                <a:ea typeface="+mn-ea"/>
                                <a:cs typeface="+mn-cs"/>
                              </a:rPr>
                              <m:t>𝑖</m:t>
                            </m:r>
                            <m:r>
                              <a:rPr lang="en-US" sz="1100" b="0" i="1">
                                <a:solidFill>
                                  <a:srgbClr val="FF0000"/>
                                </a:solidFill>
                                <a:effectLst/>
                                <a:latin typeface="Cambria Math" panose="02040503050406030204" pitchFamily="18" charset="0"/>
                                <a:ea typeface="+mn-ea"/>
                                <a:cs typeface="+mn-cs"/>
                              </a:rPr>
                              <m:t>=1</m:t>
                            </m:r>
                          </m:sub>
                          <m:sup>
                            <m:r>
                              <a:rPr lang="en-US" sz="1100" b="0" i="1">
                                <a:solidFill>
                                  <a:srgbClr val="FF0000"/>
                                </a:solidFill>
                                <a:effectLst/>
                                <a:latin typeface="Cambria Math" panose="02040503050406030204" pitchFamily="18" charset="0"/>
                                <a:ea typeface="+mn-ea"/>
                                <a:cs typeface="+mn-cs"/>
                              </a:rPr>
                              <m:t>260</m:t>
                            </m:r>
                          </m:sup>
                          <m:e>
                            <m:sSub>
                              <m:sSubPr>
                                <m:ctrlPr>
                                  <a:rPr lang="en-US" sz="1100" b="0" i="1">
                                    <a:solidFill>
                                      <a:srgbClr val="FF0000"/>
                                    </a:solidFill>
                                    <a:effectLst/>
                                    <a:latin typeface="Cambria Math" panose="02040503050406030204" pitchFamily="18" charset="0"/>
                                    <a:ea typeface="+mn-ea"/>
                                    <a:cs typeface="+mn-cs"/>
                                  </a:rPr>
                                </m:ctrlPr>
                              </m:sSubPr>
                              <m:e>
                                <m:r>
                                  <a:rPr lang="en-US" sz="1100" b="0" i="1">
                                    <a:solidFill>
                                      <a:srgbClr val="FF0000"/>
                                    </a:solidFill>
                                    <a:effectLst/>
                                    <a:latin typeface="Cambria Math" panose="02040503050406030204" pitchFamily="18" charset="0"/>
                                    <a:ea typeface="+mn-ea"/>
                                    <a:cs typeface="+mn-cs"/>
                                  </a:rPr>
                                  <m:t>𝑟</m:t>
                                </m:r>
                              </m:e>
                              <m:sub>
                                <m:r>
                                  <a:rPr lang="en-US" sz="1100" b="0" i="1">
                                    <a:solidFill>
                                      <a:srgbClr val="FF0000"/>
                                    </a:solidFill>
                                    <a:effectLst/>
                                    <a:latin typeface="Cambria Math" panose="02040503050406030204" pitchFamily="18" charset="0"/>
                                    <a:ea typeface="+mn-ea"/>
                                    <a:cs typeface="+mn-cs"/>
                                  </a:rPr>
                                  <m:t>𝑖</m:t>
                                </m:r>
                              </m:sub>
                            </m:sSub>
                            <m:r>
                              <a:rPr lang="en-US" sz="1100" b="0" i="1">
                                <a:solidFill>
                                  <a:srgbClr val="FF0000"/>
                                </a:solidFill>
                                <a:effectLst/>
                                <a:latin typeface="Cambria Math" panose="02040503050406030204" pitchFamily="18" charset="0"/>
                                <a:ea typeface="+mn-ea"/>
                                <a:cs typeface="+mn-cs"/>
                              </a:rPr>
                              <m:t>∆</m:t>
                            </m:r>
                            <m:r>
                              <a:rPr lang="en-US" sz="1100" b="0" i="1">
                                <a:solidFill>
                                  <a:srgbClr val="FF0000"/>
                                </a:solidFill>
                                <a:effectLst/>
                                <a:latin typeface="Cambria Math" panose="02040503050406030204" pitchFamily="18" charset="0"/>
                                <a:ea typeface="+mn-ea"/>
                                <a:cs typeface="+mn-cs"/>
                              </a:rPr>
                              <m:t>𝑡</m:t>
                            </m:r>
                          </m:e>
                        </m:nary>
                      </m:e>
                    </m:d>
                  </m:oMath>
                </m:oMathPara>
              </a14:m>
              <a:endParaRPr lang="en-US" sz="1100">
                <a:solidFill>
                  <a:srgbClr val="FF0000"/>
                </a:solidFill>
              </a:endParaRPr>
            </a:p>
          </xdr:txBody>
        </xdr:sp>
      </mc:Choice>
      <mc:Fallback xmlns="">
        <xdr:sp macro="" textlink="">
          <xdr:nvSpPr>
            <xdr:cNvPr id="2" name="TextBox 1">
              <a:extLst>
                <a:ext uri="{FF2B5EF4-FFF2-40B4-BE49-F238E27FC236}">
                  <a16:creationId xmlns:a16="http://schemas.microsoft.com/office/drawing/2014/main" id="{BB85E18C-A7FE-EFE6-84E8-9F60E726274C}"/>
                </a:ext>
              </a:extLst>
            </xdr:cNvPr>
            <xdr:cNvSpPr txBox="1"/>
          </xdr:nvSpPr>
          <xdr:spPr>
            <a:xfrm>
              <a:off x="3473450" y="7734300"/>
              <a:ext cx="1841017" cy="5449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n-US" sz="1100" b="0" i="0">
                  <a:solidFill>
                    <a:srgbClr val="FF0000"/>
                  </a:solidFill>
                  <a:latin typeface="Cambria Math" panose="02040503050406030204" pitchFamily="18" charset="0"/>
                </a:rPr>
                <a:t>PV=Face</a:t>
              </a:r>
              <a:r>
                <a:rPr lang="en-US" sz="1100" b="0" i="0">
                  <a:solidFill>
                    <a:srgbClr val="FF0000"/>
                  </a:solidFill>
                  <a:latin typeface="Cambria Math" panose="02040503050406030204" pitchFamily="18" charset="0"/>
                  <a:ea typeface="Cambria Math" panose="02040503050406030204" pitchFamily="18" charset="0"/>
                </a:rPr>
                <a:t>×𝑒𝑥𝑝(−</a:t>
              </a:r>
              <a:r>
                <a:rPr lang="en-US" sz="1100" b="0" i="0">
                  <a:solidFill>
                    <a:srgbClr val="FF0000"/>
                  </a:solidFill>
                  <a:effectLst/>
                  <a:latin typeface="Cambria Math" panose="02040503050406030204" pitchFamily="18" charset="0"/>
                  <a:ea typeface="+mn-ea"/>
                  <a:cs typeface="+mn-cs"/>
                </a:rPr>
                <a:t>∑_(𝑖=1)^260▒〖𝑟_𝑖 ∆𝑡〗)</a:t>
              </a:r>
              <a:endParaRPr lang="en-US" sz="1100">
                <a:solidFill>
                  <a:srgbClr val="FF0000"/>
                </a:solidFill>
              </a:endParaRPr>
            </a:p>
          </xdr:txBody>
        </xdr:sp>
      </mc:Fallback>
    </mc:AlternateContent>
    <xdr:clientData/>
  </xdr:oneCellAnchor>
</xdr:wsDr>
</file>

<file path=xl/drawings/drawing3.xml><?xml version="1.0" encoding="utf-8"?>
<xdr:wsDr xmlns:xdr="http://schemas.openxmlformats.org/drawingml/2006/spreadsheetDrawing" xmlns:a="http://schemas.openxmlformats.org/drawingml/2006/main">
  <xdr:twoCellAnchor editAs="oneCell">
    <xdr:from>
      <xdr:col>0</xdr:col>
      <xdr:colOff>243840</xdr:colOff>
      <xdr:row>1</xdr:row>
      <xdr:rowOff>441960</xdr:rowOff>
    </xdr:from>
    <xdr:to>
      <xdr:col>5</xdr:col>
      <xdr:colOff>388620</xdr:colOff>
      <xdr:row>1</xdr:row>
      <xdr:rowOff>1558003</xdr:rowOff>
    </xdr:to>
    <xdr:pic>
      <xdr:nvPicPr>
        <xdr:cNvPr id="2" name="Picture 1">
          <a:extLst>
            <a:ext uri="{FF2B5EF4-FFF2-40B4-BE49-F238E27FC236}">
              <a16:creationId xmlns:a16="http://schemas.microsoft.com/office/drawing/2014/main" id="{E5C57EB4-E8D8-47E7-BCEC-98E168CF2F0F}"/>
            </a:ext>
          </a:extLst>
        </xdr:cNvPr>
        <xdr:cNvPicPr>
          <a:picLocks noChangeAspect="1"/>
        </xdr:cNvPicPr>
      </xdr:nvPicPr>
      <xdr:blipFill>
        <a:blip xmlns:r="http://schemas.openxmlformats.org/officeDocument/2006/relationships" r:embed="rId1"/>
        <a:stretch>
          <a:fillRect/>
        </a:stretch>
      </xdr:blipFill>
      <xdr:spPr>
        <a:xfrm>
          <a:off x="243840" y="670560"/>
          <a:ext cx="3467100" cy="111604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243840</xdr:colOff>
      <xdr:row>1</xdr:row>
      <xdr:rowOff>441960</xdr:rowOff>
    </xdr:from>
    <xdr:to>
      <xdr:col>5</xdr:col>
      <xdr:colOff>388620</xdr:colOff>
      <xdr:row>1</xdr:row>
      <xdr:rowOff>1558003</xdr:rowOff>
    </xdr:to>
    <xdr:pic>
      <xdr:nvPicPr>
        <xdr:cNvPr id="5" name="Picture 4">
          <a:extLst>
            <a:ext uri="{FF2B5EF4-FFF2-40B4-BE49-F238E27FC236}">
              <a16:creationId xmlns:a16="http://schemas.microsoft.com/office/drawing/2014/main" id="{A8177772-34C9-1158-67B1-4973087B13A6}"/>
            </a:ext>
          </a:extLst>
        </xdr:cNvPr>
        <xdr:cNvPicPr>
          <a:picLocks noChangeAspect="1"/>
        </xdr:cNvPicPr>
      </xdr:nvPicPr>
      <xdr:blipFill>
        <a:blip xmlns:r="http://schemas.openxmlformats.org/officeDocument/2006/relationships" r:embed="rId1"/>
        <a:stretch>
          <a:fillRect/>
        </a:stretch>
      </xdr:blipFill>
      <xdr:spPr>
        <a:xfrm>
          <a:off x="243840" y="670560"/>
          <a:ext cx="3467100" cy="1116043"/>
        </a:xfrm>
        <a:prstGeom prst="rect">
          <a:avLst/>
        </a:prstGeom>
      </xdr:spPr>
    </xdr:pic>
    <xdr:clientData/>
  </xdr:twoCellAnchor>
  <xdr:twoCellAnchor editAs="oneCell">
    <xdr:from>
      <xdr:col>2</xdr:col>
      <xdr:colOff>45720</xdr:colOff>
      <xdr:row>27</xdr:row>
      <xdr:rowOff>1447800</xdr:rowOff>
    </xdr:from>
    <xdr:to>
      <xdr:col>5</xdr:col>
      <xdr:colOff>274498</xdr:colOff>
      <xdr:row>34</xdr:row>
      <xdr:rowOff>30594</xdr:rowOff>
    </xdr:to>
    <xdr:pic>
      <xdr:nvPicPr>
        <xdr:cNvPr id="8" name="Picture 7">
          <a:extLst>
            <a:ext uri="{FF2B5EF4-FFF2-40B4-BE49-F238E27FC236}">
              <a16:creationId xmlns:a16="http://schemas.microsoft.com/office/drawing/2014/main" id="{A142EA5D-B17E-7D03-2DA9-49C3C21AC091}"/>
            </a:ext>
          </a:extLst>
        </xdr:cNvPr>
        <xdr:cNvPicPr>
          <a:picLocks noChangeAspect="1"/>
        </xdr:cNvPicPr>
      </xdr:nvPicPr>
      <xdr:blipFill>
        <a:blip xmlns:r="http://schemas.openxmlformats.org/officeDocument/2006/relationships" r:embed="rId2"/>
        <a:stretch>
          <a:fillRect/>
        </a:stretch>
      </xdr:blipFill>
      <xdr:spPr>
        <a:xfrm>
          <a:off x="1539240" y="11430000"/>
          <a:ext cx="2057578" cy="131075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MyDocuments\Cardinalis\Publish%20and%20Present\SOA\Exam%20Committee%20(CFE)\2025%20Sources\Guidance%20Items\LTAM\LTAM_II_Example_Ch11.1_for_GuidanceExample.xlsb" TargetMode="External"/><Relationship Id="rId1" Type="http://schemas.openxmlformats.org/officeDocument/2006/relationships/externalLinkPath" Target="LTAM/LTAM_II_Example_Ch11.1_for_GuidanceExample.xlsb"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MyDocuments\Cardinalis\Publish%20and%20Present\SOA\Exam%20Committee%20(CFE)\2025%20Sources\Guidance%20Items\LTAM\LTAM_II_Exercise_Solution_9.xlsx" TargetMode="External"/><Relationship Id="rId1" Type="http://schemas.openxmlformats.org/officeDocument/2006/relationships/externalLinkPath" Target="LTAM/LTAM_II_Exercise_Solution_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Note"/>
      <sheetName val="Mortality"/>
      <sheetName val="Assumption"/>
      <sheetName val="Input"/>
      <sheetName val="Proto"/>
      <sheetName val="p"/>
      <sheetName val="l"/>
      <sheetName val="d"/>
      <sheetName val="r"/>
    </sheetNames>
    <sheetDataSet>
      <sheetData sheetId="0"/>
      <sheetData sheetId="1"/>
      <sheetData sheetId="2"/>
      <sheetData sheetId="3"/>
      <sheetData sheetId="4"/>
      <sheetData sheetId="5"/>
      <sheetData sheetId="6"/>
      <sheetData sheetId="7"/>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Note"/>
      <sheetName val="Control"/>
      <sheetName val="Assumption"/>
      <sheetName val="9.1"/>
      <sheetName val="9.2"/>
      <sheetName val="9.3"/>
      <sheetName val="9.4"/>
      <sheetName val="9.5"/>
      <sheetName val="Scen1000"/>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education@soa.org?subject=Guided%20Examples%20Inquiry%20" TargetMode="Externa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6EF183-004D-4D30-9EE5-DFBC2530F775}">
  <sheetPr>
    <tabColor rgb="FF0070C0"/>
    <pageSetUpPr autoPageBreaks="0"/>
  </sheetPr>
  <dimension ref="A6:K22"/>
  <sheetViews>
    <sheetView showGridLines="0" tabSelected="1" zoomScale="115" zoomScaleNormal="115" workbookViewId="0">
      <selection activeCell="L12" sqref="L12"/>
    </sheetView>
  </sheetViews>
  <sheetFormatPr defaultRowHeight="14.45"/>
  <sheetData>
    <row r="6" spans="1:10" ht="33.6">
      <c r="A6" s="186" t="s">
        <v>0</v>
      </c>
      <c r="B6" s="186"/>
      <c r="C6" s="186"/>
      <c r="D6" s="186"/>
      <c r="E6" s="186"/>
      <c r="F6" s="186"/>
      <c r="G6" s="186"/>
      <c r="H6" s="186"/>
      <c r="I6" s="186"/>
      <c r="J6" s="186"/>
    </row>
    <row r="7" spans="1:10" ht="6" customHeight="1">
      <c r="A7" s="176"/>
      <c r="B7" s="176"/>
      <c r="C7" s="176"/>
      <c r="D7" s="176"/>
      <c r="E7" s="176"/>
      <c r="F7" s="176"/>
      <c r="G7" s="176"/>
      <c r="H7" s="176"/>
      <c r="I7" s="176"/>
      <c r="J7" s="176"/>
    </row>
    <row r="8" spans="1:10" ht="21">
      <c r="A8" s="187" t="s">
        <v>1</v>
      </c>
      <c r="B8" s="187"/>
      <c r="C8" s="187"/>
      <c r="D8" s="187"/>
      <c r="E8" s="187"/>
      <c r="F8" s="187"/>
      <c r="G8" s="187"/>
      <c r="H8" s="187"/>
      <c r="I8" s="187"/>
      <c r="J8" s="187"/>
    </row>
    <row r="10" spans="1:10" ht="75" customHeight="1">
      <c r="A10" s="177" t="s">
        <v>2</v>
      </c>
      <c r="B10" s="188" t="s">
        <v>3</v>
      </c>
      <c r="C10" s="188"/>
      <c r="D10" s="188"/>
      <c r="E10" s="188"/>
      <c r="F10" s="188"/>
      <c r="G10" s="188"/>
      <c r="H10" s="188"/>
      <c r="I10" s="188"/>
      <c r="J10" s="188"/>
    </row>
    <row r="11" spans="1:10">
      <c r="B11" s="178"/>
      <c r="C11" s="178"/>
      <c r="D11" s="178"/>
      <c r="E11" s="178"/>
      <c r="F11" s="178"/>
      <c r="G11" s="178"/>
      <c r="H11" s="178"/>
      <c r="I11" s="178"/>
      <c r="J11" s="178"/>
    </row>
    <row r="12" spans="1:10" ht="45" customHeight="1">
      <c r="A12" s="177" t="s">
        <v>2</v>
      </c>
      <c r="B12" s="188" t="s">
        <v>4</v>
      </c>
      <c r="C12" s="188"/>
      <c r="D12" s="188"/>
      <c r="E12" s="188"/>
      <c r="F12" s="188"/>
      <c r="G12" s="188"/>
      <c r="H12" s="188"/>
      <c r="I12" s="188"/>
      <c r="J12" s="188"/>
    </row>
    <row r="13" spans="1:10">
      <c r="B13" s="178"/>
      <c r="C13" s="178"/>
      <c r="D13" s="178"/>
      <c r="E13" s="178"/>
      <c r="F13" s="178"/>
      <c r="G13" s="178"/>
      <c r="H13" s="178"/>
      <c r="I13" s="178"/>
      <c r="J13" s="178"/>
    </row>
    <row r="14" spans="1:10" ht="30" customHeight="1">
      <c r="A14" s="177" t="s">
        <v>2</v>
      </c>
      <c r="B14" s="188" t="s">
        <v>5</v>
      </c>
      <c r="C14" s="188"/>
      <c r="D14" s="188"/>
      <c r="E14" s="188"/>
      <c r="F14" s="188"/>
      <c r="G14" s="188"/>
      <c r="H14" s="188"/>
      <c r="I14" s="188"/>
      <c r="J14" s="188"/>
    </row>
    <row r="15" spans="1:10">
      <c r="B15" s="178"/>
      <c r="C15" s="178"/>
      <c r="D15" s="178"/>
      <c r="E15" s="178"/>
      <c r="F15" s="178"/>
      <c r="G15" s="178"/>
      <c r="H15" s="178"/>
      <c r="I15" s="178"/>
      <c r="J15" s="178"/>
    </row>
    <row r="16" spans="1:10" ht="60" customHeight="1">
      <c r="A16" s="177" t="s">
        <v>2</v>
      </c>
      <c r="B16" s="188" t="s">
        <v>6</v>
      </c>
      <c r="C16" s="188"/>
      <c r="D16" s="188"/>
      <c r="E16" s="188"/>
      <c r="F16" s="188"/>
      <c r="G16" s="188"/>
      <c r="H16" s="188"/>
      <c r="I16" s="188"/>
      <c r="J16" s="188"/>
    </row>
    <row r="17" spans="1:11">
      <c r="B17" s="178"/>
      <c r="C17" s="178"/>
      <c r="D17" s="178"/>
      <c r="E17" s="178"/>
      <c r="F17" s="178"/>
      <c r="G17" s="178"/>
      <c r="H17" s="178"/>
      <c r="I17" s="178"/>
      <c r="J17" s="178"/>
      <c r="K17" s="179"/>
    </row>
    <row r="18" spans="1:11" ht="59.45" customHeight="1">
      <c r="A18" s="177" t="s">
        <v>2</v>
      </c>
      <c r="B18" s="182" t="s">
        <v>7</v>
      </c>
      <c r="C18" s="182"/>
      <c r="D18" s="182"/>
      <c r="E18" s="182"/>
      <c r="F18" s="182"/>
      <c r="G18" s="182"/>
      <c r="H18" s="182"/>
      <c r="I18" s="182"/>
      <c r="J18" s="182"/>
    </row>
    <row r="19" spans="1:11">
      <c r="B19" s="180" t="s">
        <v>8</v>
      </c>
      <c r="C19" s="181"/>
      <c r="D19" s="181"/>
      <c r="E19" s="181"/>
      <c r="F19" s="181"/>
      <c r="G19" s="181"/>
      <c r="H19" s="181"/>
      <c r="I19" s="181"/>
      <c r="J19" s="181"/>
    </row>
    <row r="22" spans="1:11">
      <c r="B22" s="183" t="s">
        <v>9</v>
      </c>
      <c r="C22" s="183"/>
      <c r="D22" s="184" t="s">
        <v>10</v>
      </c>
      <c r="E22" s="184"/>
      <c r="F22" s="184"/>
      <c r="G22" s="184"/>
      <c r="H22" s="185" t="s">
        <v>11</v>
      </c>
      <c r="I22" s="185"/>
      <c r="J22" s="185"/>
    </row>
  </sheetData>
  <mergeCells count="10">
    <mergeCell ref="B18:J18"/>
    <mergeCell ref="B22:C22"/>
    <mergeCell ref="D22:G22"/>
    <mergeCell ref="H22:J22"/>
    <mergeCell ref="A6:J6"/>
    <mergeCell ref="A8:J8"/>
    <mergeCell ref="B10:J10"/>
    <mergeCell ref="B12:J12"/>
    <mergeCell ref="B14:J14"/>
    <mergeCell ref="B16:J16"/>
  </mergeCells>
  <hyperlinks>
    <hyperlink ref="B19" r:id="rId1" xr:uid="{AEE357D0-4FF5-4946-A362-85589259F755}"/>
  </hyperlinks>
  <pageMargins left="0.7" right="0.7" top="0.75" bottom="0.75" header="0.3" footer="0.3"/>
  <pageSetup orientation="portrait" horizontalDpi="1200" verticalDpi="1200"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5308CA-EDD3-46FC-AF03-5A2404B43D1C}">
  <sheetPr>
    <tabColor theme="9" tint="0.59999389629810485"/>
  </sheetPr>
  <dimension ref="A1:M51"/>
  <sheetViews>
    <sheetView showGridLines="0" zoomScale="115" zoomScaleNormal="115" workbookViewId="0"/>
  </sheetViews>
  <sheetFormatPr defaultRowHeight="14.45"/>
  <cols>
    <col min="1" max="3" width="14.5703125" customWidth="1"/>
    <col min="4" max="4" width="17" customWidth="1"/>
    <col min="5" max="5" width="14.5703125" customWidth="1"/>
    <col min="6" max="9" width="19.28515625" customWidth="1"/>
    <col min="10" max="10" width="13" customWidth="1"/>
    <col min="11" max="11" width="13.140625" customWidth="1"/>
  </cols>
  <sheetData>
    <row r="1" spans="1:13" ht="18">
      <c r="A1" s="2" t="s">
        <v>198</v>
      </c>
      <c r="B1" s="2"/>
      <c r="C1" s="2"/>
    </row>
    <row r="2" spans="1:13">
      <c r="A2" s="14" t="s">
        <v>32</v>
      </c>
      <c r="B2" s="14"/>
      <c r="C2" s="14"/>
    </row>
    <row r="3" spans="1:13" ht="64.900000000000006" customHeight="1">
      <c r="A3" s="197" t="s">
        <v>187</v>
      </c>
      <c r="B3" s="198"/>
      <c r="C3" s="198"/>
      <c r="D3" s="198"/>
      <c r="E3" s="198"/>
      <c r="F3" s="198"/>
      <c r="G3" s="198"/>
      <c r="H3" s="198"/>
      <c r="I3" s="199"/>
      <c r="J3" s="58"/>
      <c r="K3" s="58"/>
      <c r="L3" s="58"/>
      <c r="M3" s="58"/>
    </row>
    <row r="4" spans="1:13" ht="70.150000000000006" customHeight="1">
      <c r="A4" s="192" t="s">
        <v>199</v>
      </c>
      <c r="B4" s="192"/>
      <c r="C4" s="192"/>
      <c r="D4" s="192"/>
      <c r="E4" s="192"/>
      <c r="F4" s="192"/>
      <c r="G4" s="192"/>
      <c r="H4" s="192"/>
      <c r="I4" s="192"/>
    </row>
    <row r="5" spans="1:13">
      <c r="A5" s="14" t="s">
        <v>188</v>
      </c>
      <c r="B5" s="14"/>
      <c r="C5" s="14"/>
      <c r="F5" s="45" t="s">
        <v>200</v>
      </c>
    </row>
    <row r="6" spans="1:13">
      <c r="A6" s="11" t="s">
        <v>189</v>
      </c>
      <c r="B6" s="9" t="s">
        <v>190</v>
      </c>
      <c r="C6" s="9" t="s">
        <v>191</v>
      </c>
      <c r="D6" s="9" t="s">
        <v>192</v>
      </c>
      <c r="E6" s="9" t="s">
        <v>193</v>
      </c>
      <c r="F6" s="56" t="s">
        <v>201</v>
      </c>
      <c r="G6" s="56" t="s">
        <v>202</v>
      </c>
      <c r="H6" s="44"/>
      <c r="I6" s="44"/>
    </row>
    <row r="7" spans="1:13">
      <c r="A7" s="62">
        <v>0.25</v>
      </c>
      <c r="B7" s="63">
        <v>85600</v>
      </c>
      <c r="C7" s="53">
        <v>6.8000000000000005E-4</v>
      </c>
      <c r="D7" s="63">
        <v>88200</v>
      </c>
      <c r="E7" s="53">
        <v>7.2000000000000005E-4</v>
      </c>
      <c r="F7" s="59">
        <f>EXP(-0.03*A7)</f>
        <v>0.99252805481913842</v>
      </c>
      <c r="G7" s="60">
        <v>64.3</v>
      </c>
      <c r="H7" s="44"/>
      <c r="I7" s="44"/>
    </row>
    <row r="8" spans="1:13">
      <c r="A8" s="62">
        <v>0.5</v>
      </c>
      <c r="B8" s="63">
        <v>132500</v>
      </c>
      <c r="C8" s="53">
        <v>7.7999999999999999E-4</v>
      </c>
      <c r="D8" s="63">
        <v>135200</v>
      </c>
      <c r="E8" s="53">
        <v>8.4000000000000003E-4</v>
      </c>
      <c r="F8" s="59">
        <f t="shared" ref="F8:F18" si="0">EXP(-0.03*A8)</f>
        <v>0.98511193960306265</v>
      </c>
      <c r="G8" s="60">
        <v>107.7</v>
      </c>
      <c r="H8" s="44"/>
      <c r="I8" s="44"/>
    </row>
    <row r="9" spans="1:13">
      <c r="A9" s="62">
        <v>0.75</v>
      </c>
      <c r="B9" s="63">
        <v>145400</v>
      </c>
      <c r="C9" s="53">
        <v>9.2000000000000003E-4</v>
      </c>
      <c r="D9" s="63">
        <v>151500</v>
      </c>
      <c r="E9" s="53">
        <v>9.6000000000000002E-4</v>
      </c>
      <c r="F9" s="59">
        <f t="shared" si="0"/>
        <v>0.97775123719333634</v>
      </c>
      <c r="G9" s="60">
        <v>140.9</v>
      </c>
      <c r="H9" s="44"/>
      <c r="I9" s="44"/>
    </row>
    <row r="10" spans="1:13">
      <c r="A10" s="62">
        <v>1</v>
      </c>
      <c r="B10" s="63">
        <v>161400</v>
      </c>
      <c r="C10" s="53">
        <v>1.0300000000000001E-3</v>
      </c>
      <c r="D10" s="63">
        <v>171700</v>
      </c>
      <c r="E10" s="53">
        <v>1.08E-3</v>
      </c>
      <c r="F10" s="59">
        <f t="shared" si="0"/>
        <v>0.97044553354850815</v>
      </c>
      <c r="G10" s="60">
        <v>177.6</v>
      </c>
      <c r="H10" s="44"/>
      <c r="I10" s="44"/>
    </row>
    <row r="11" spans="1:13">
      <c r="A11" s="62">
        <v>1.25</v>
      </c>
      <c r="B11" s="63">
        <v>154900</v>
      </c>
      <c r="C11" s="53">
        <v>1.1800000000000001E-3</v>
      </c>
      <c r="D11" s="63">
        <v>164800</v>
      </c>
      <c r="E11" s="53">
        <v>1.1999999999999999E-3</v>
      </c>
      <c r="F11" s="59">
        <f t="shared" si="0"/>
        <v>0.96319441772082182</v>
      </c>
      <c r="G11" s="60">
        <v>185.6</v>
      </c>
      <c r="H11" s="44"/>
      <c r="I11" s="44"/>
    </row>
    <row r="12" spans="1:13">
      <c r="A12" s="62">
        <v>1.5</v>
      </c>
      <c r="B12" s="63">
        <v>141300</v>
      </c>
      <c r="C12" s="53">
        <v>1.2700000000000001E-3</v>
      </c>
      <c r="D12" s="63">
        <v>144200</v>
      </c>
      <c r="E12" s="53">
        <v>1.32E-3</v>
      </c>
      <c r="F12" s="59">
        <f t="shared" si="0"/>
        <v>0.95599748183309996</v>
      </c>
      <c r="G12" s="60">
        <v>176.9</v>
      </c>
      <c r="H12" s="44"/>
      <c r="I12" s="44"/>
    </row>
    <row r="13" spans="1:13">
      <c r="A13" s="62">
        <v>1.75</v>
      </c>
      <c r="B13" s="63">
        <v>101400</v>
      </c>
      <c r="C13" s="53">
        <v>1.4599999999999999E-3</v>
      </c>
      <c r="D13" s="63">
        <v>106700</v>
      </c>
      <c r="E13" s="53">
        <v>1.5E-3</v>
      </c>
      <c r="F13" s="59">
        <f t="shared" si="0"/>
        <v>0.94885432105580125</v>
      </c>
      <c r="G13" s="60">
        <v>156.5</v>
      </c>
      <c r="H13" s="44"/>
      <c r="I13" s="44"/>
    </row>
    <row r="14" spans="1:13">
      <c r="A14" s="62">
        <v>2</v>
      </c>
      <c r="B14" s="63">
        <v>87300</v>
      </c>
      <c r="C14" s="53">
        <v>1.5200000000000001E-3</v>
      </c>
      <c r="D14" s="63">
        <v>90900</v>
      </c>
      <c r="E14" s="53">
        <v>1.6199999999999999E-3</v>
      </c>
      <c r="F14" s="59">
        <f t="shared" si="0"/>
        <v>0.94176453358424872</v>
      </c>
      <c r="G14" s="60">
        <v>137.30000000000001</v>
      </c>
      <c r="H14" s="44"/>
      <c r="I14" s="44"/>
    </row>
    <row r="15" spans="1:13">
      <c r="A15" s="62">
        <v>2.25</v>
      </c>
      <c r="B15" s="63">
        <v>69200</v>
      </c>
      <c r="C15" s="53">
        <v>1.75E-3</v>
      </c>
      <c r="D15" s="63">
        <v>72800</v>
      </c>
      <c r="E15" s="53">
        <v>1.8E-3</v>
      </c>
      <c r="F15" s="59">
        <f t="shared" si="0"/>
        <v>0.93472772061602749</v>
      </c>
      <c r="G15" s="60">
        <v>117.5</v>
      </c>
      <c r="H15" s="44"/>
      <c r="I15" s="44"/>
    </row>
    <row r="16" spans="1:13">
      <c r="A16" s="62">
        <v>2.5</v>
      </c>
      <c r="B16" s="63">
        <v>48500</v>
      </c>
      <c r="C16" s="53">
        <v>1.8799999999999999E-3</v>
      </c>
      <c r="D16" s="63">
        <v>50000</v>
      </c>
      <c r="E16" s="53">
        <v>1.98E-3</v>
      </c>
      <c r="F16" s="59">
        <f t="shared" si="0"/>
        <v>0.92774348632855286</v>
      </c>
      <c r="G16" s="60">
        <v>91.8</v>
      </c>
      <c r="H16" s="44"/>
      <c r="I16" s="44"/>
    </row>
    <row r="17" spans="1:10">
      <c r="A17" s="62">
        <v>2.75</v>
      </c>
      <c r="B17" s="63">
        <v>29600</v>
      </c>
      <c r="C17" s="53">
        <v>1.9499999999999999E-3</v>
      </c>
      <c r="D17" s="63">
        <v>31200</v>
      </c>
      <c r="E17" s="53">
        <v>2.0999999999999999E-3</v>
      </c>
      <c r="F17" s="59">
        <f t="shared" si="0"/>
        <v>0.92081143785680453</v>
      </c>
      <c r="G17" s="60">
        <v>58.1</v>
      </c>
      <c r="H17" s="44"/>
      <c r="I17" s="44"/>
    </row>
    <row r="18" spans="1:10">
      <c r="A18" s="62">
        <v>3</v>
      </c>
      <c r="B18" s="63">
        <v>9900</v>
      </c>
      <c r="C18" s="53">
        <v>2.2300000000000002E-3</v>
      </c>
      <c r="D18" s="63">
        <v>10200</v>
      </c>
      <c r="E18" s="53">
        <v>2.2799999999999999E-3</v>
      </c>
      <c r="F18" s="59">
        <f t="shared" si="0"/>
        <v>0.91393118527122819</v>
      </c>
      <c r="G18" s="60">
        <v>20.8</v>
      </c>
      <c r="H18" s="44"/>
      <c r="I18" s="44"/>
    </row>
    <row r="19" spans="1:10">
      <c r="A19" s="31"/>
      <c r="B19" s="31"/>
      <c r="C19" s="31"/>
      <c r="D19" s="31"/>
      <c r="E19" s="31"/>
      <c r="F19" s="56" t="s">
        <v>113</v>
      </c>
      <c r="G19" s="61">
        <f>SUM(G7:G18)</f>
        <v>1434.9999999999998</v>
      </c>
      <c r="H19" s="44"/>
      <c r="I19" s="44"/>
    </row>
    <row r="20" spans="1:10">
      <c r="A20" s="31"/>
      <c r="B20" s="31"/>
      <c r="C20" s="31"/>
      <c r="D20" s="31"/>
      <c r="E20" s="31"/>
      <c r="F20" s="31"/>
      <c r="G20" s="31"/>
      <c r="H20" s="31"/>
      <c r="I20" s="31"/>
    </row>
    <row r="21" spans="1:10" ht="14.45" customHeight="1">
      <c r="A21" s="31"/>
      <c r="B21" s="31"/>
      <c r="C21" s="31"/>
      <c r="D21" s="31"/>
      <c r="E21" s="31"/>
      <c r="F21" s="31"/>
      <c r="G21" s="31"/>
      <c r="H21" s="31"/>
      <c r="I21" s="31"/>
      <c r="J21" s="31"/>
    </row>
    <row r="22" spans="1:10" ht="14.45" customHeight="1">
      <c r="A22" s="190" t="s">
        <v>194</v>
      </c>
      <c r="B22" s="190"/>
      <c r="C22" s="190"/>
      <c r="D22" s="190"/>
      <c r="E22" s="190"/>
      <c r="F22" s="190"/>
      <c r="G22" s="190"/>
      <c r="H22" s="190"/>
      <c r="J22" s="31"/>
    </row>
    <row r="23" spans="1:10" ht="149.44999999999999" customHeight="1">
      <c r="A23" s="7" t="s">
        <v>58</v>
      </c>
      <c r="B23" s="191" t="s">
        <v>203</v>
      </c>
      <c r="C23" s="200"/>
      <c r="D23" s="200"/>
      <c r="E23" s="200"/>
      <c r="F23" s="200"/>
      <c r="G23" s="200"/>
      <c r="H23" s="200"/>
      <c r="I23" s="200"/>
      <c r="J23" s="31"/>
    </row>
    <row r="24" spans="1:10">
      <c r="A24" s="31"/>
      <c r="B24" s="31"/>
      <c r="C24" s="31"/>
      <c r="D24" s="31"/>
      <c r="E24" s="31"/>
      <c r="F24" s="31"/>
      <c r="G24" s="31"/>
      <c r="H24" s="31"/>
      <c r="I24" s="31"/>
      <c r="J24" s="31"/>
    </row>
    <row r="25" spans="1:10">
      <c r="A25" s="54" t="s">
        <v>195</v>
      </c>
      <c r="B25" s="31"/>
      <c r="C25" s="31"/>
      <c r="D25" s="31"/>
      <c r="E25" s="31"/>
      <c r="F25" s="31"/>
      <c r="G25" s="31"/>
      <c r="H25" s="31"/>
      <c r="I25" s="31"/>
      <c r="J25" s="31"/>
    </row>
    <row r="26" spans="1:10" ht="45" customHeight="1">
      <c r="A26" s="7" t="s">
        <v>58</v>
      </c>
      <c r="B26" s="191" t="s">
        <v>204</v>
      </c>
      <c r="C26" s="191"/>
      <c r="D26" s="191"/>
      <c r="E26" s="191"/>
      <c r="F26" s="191"/>
      <c r="G26" s="191"/>
      <c r="H26" s="191"/>
      <c r="I26" s="191"/>
      <c r="J26" s="31"/>
    </row>
    <row r="27" spans="1:10">
      <c r="A27" s="31"/>
      <c r="B27" s="31"/>
      <c r="C27" s="31"/>
      <c r="D27" s="31"/>
      <c r="E27" s="31"/>
      <c r="F27" s="31"/>
      <c r="G27" s="31"/>
      <c r="H27" s="31"/>
      <c r="I27" s="31"/>
      <c r="J27" s="31"/>
    </row>
    <row r="28" spans="1:10">
      <c r="A28" s="54" t="s">
        <v>196</v>
      </c>
      <c r="B28" s="31"/>
      <c r="C28" s="31"/>
      <c r="D28" s="31"/>
      <c r="E28" s="31"/>
      <c r="F28" s="31"/>
      <c r="G28" s="31"/>
    </row>
    <row r="29" spans="1:10">
      <c r="A29" s="31" t="s">
        <v>197</v>
      </c>
      <c r="B29" s="57">
        <v>1435</v>
      </c>
      <c r="C29" s="31"/>
      <c r="D29" s="31"/>
      <c r="E29" s="31"/>
      <c r="F29" s="31"/>
      <c r="G29" s="31"/>
    </row>
    <row r="30" spans="1:10">
      <c r="A30" s="31"/>
      <c r="B30" s="31"/>
      <c r="C30" s="31"/>
      <c r="D30" s="31"/>
      <c r="E30" s="31"/>
      <c r="F30" s="31"/>
      <c r="G30" s="31"/>
    </row>
    <row r="31" spans="1:10">
      <c r="A31" s="45" t="s">
        <v>170</v>
      </c>
      <c r="B31" s="55"/>
      <c r="C31" s="55"/>
      <c r="D31" s="55"/>
      <c r="E31" s="55"/>
      <c r="F31" s="55"/>
      <c r="G31" s="55"/>
      <c r="H31" s="44"/>
    </row>
    <row r="32" spans="1:10">
      <c r="A32" s="31"/>
      <c r="B32" s="55"/>
      <c r="C32" s="55"/>
      <c r="D32" s="55"/>
      <c r="E32" s="55"/>
      <c r="F32" s="55"/>
      <c r="G32" s="55"/>
      <c r="H32" s="44"/>
    </row>
    <row r="33" spans="2:8">
      <c r="B33" s="55"/>
      <c r="C33" s="55"/>
      <c r="D33" s="55"/>
      <c r="E33" s="55"/>
      <c r="F33" s="55"/>
      <c r="G33" s="55"/>
      <c r="H33" s="44"/>
    </row>
    <row r="34" spans="2:8">
      <c r="B34" s="55"/>
      <c r="C34" s="55"/>
      <c r="D34" s="55"/>
      <c r="E34" s="55"/>
      <c r="F34" s="55"/>
      <c r="G34" s="55"/>
      <c r="H34" s="44"/>
    </row>
    <row r="35" spans="2:8">
      <c r="B35" s="55"/>
      <c r="C35" s="55"/>
      <c r="D35" s="55"/>
      <c r="E35" s="55"/>
      <c r="F35" s="55"/>
      <c r="G35" s="55"/>
      <c r="H35" s="44"/>
    </row>
    <row r="36" spans="2:8">
      <c r="B36" s="55"/>
      <c r="C36" s="55"/>
      <c r="D36" s="55"/>
      <c r="E36" s="55"/>
      <c r="F36" s="55"/>
      <c r="G36" s="55"/>
      <c r="H36" s="44"/>
    </row>
    <row r="37" spans="2:8">
      <c r="B37" s="55"/>
      <c r="C37" s="55"/>
      <c r="D37" s="55"/>
      <c r="E37" s="55"/>
      <c r="F37" s="55"/>
      <c r="G37" s="55"/>
      <c r="H37" s="44"/>
    </row>
    <row r="38" spans="2:8">
      <c r="B38" s="55"/>
      <c r="C38" s="55"/>
      <c r="D38" s="55"/>
      <c r="E38" s="55"/>
      <c r="F38" s="55"/>
      <c r="G38" s="55"/>
      <c r="H38" s="44"/>
    </row>
    <row r="39" spans="2:8">
      <c r="B39" s="55"/>
      <c r="C39" s="55"/>
      <c r="D39" s="55"/>
      <c r="E39" s="55"/>
      <c r="F39" s="55"/>
      <c r="G39" s="55"/>
      <c r="H39" s="44"/>
    </row>
    <row r="40" spans="2:8">
      <c r="B40" s="55"/>
      <c r="C40" s="55"/>
      <c r="D40" s="55"/>
      <c r="E40" s="55"/>
      <c r="F40" s="55"/>
      <c r="G40" s="55"/>
      <c r="H40" s="44"/>
    </row>
    <row r="41" spans="2:8">
      <c r="B41" s="55"/>
      <c r="C41" s="55"/>
      <c r="D41" s="55"/>
      <c r="E41" s="55"/>
      <c r="F41" s="55"/>
      <c r="G41" s="55"/>
      <c r="H41" s="44"/>
    </row>
    <row r="42" spans="2:8">
      <c r="B42" s="55"/>
      <c r="C42" s="55"/>
      <c r="D42" s="55"/>
      <c r="E42" s="55"/>
      <c r="F42" s="55"/>
      <c r="G42" s="55"/>
      <c r="H42" s="44"/>
    </row>
    <row r="43" spans="2:8">
      <c r="B43" s="55"/>
      <c r="C43" s="55"/>
      <c r="D43" s="55"/>
      <c r="E43" s="55"/>
      <c r="F43" s="55"/>
      <c r="G43" s="55"/>
      <c r="H43" s="44"/>
    </row>
    <row r="44" spans="2:8">
      <c r="B44" s="55"/>
      <c r="C44" s="55"/>
      <c r="D44" s="55"/>
      <c r="E44" s="55"/>
      <c r="F44" s="55"/>
      <c r="G44" s="55"/>
      <c r="H44" s="44"/>
    </row>
    <row r="45" spans="2:8">
      <c r="B45" s="55"/>
      <c r="C45" s="55"/>
      <c r="D45" s="55"/>
      <c r="E45" s="55"/>
      <c r="F45" s="55"/>
      <c r="G45" s="55"/>
      <c r="H45" s="44"/>
    </row>
    <row r="46" spans="2:8">
      <c r="B46" s="55"/>
      <c r="C46" s="55"/>
      <c r="D46" s="55"/>
      <c r="E46" s="55"/>
      <c r="F46" s="55"/>
      <c r="G46" s="55"/>
      <c r="H46" s="44"/>
    </row>
    <row r="47" spans="2:8">
      <c r="B47" s="55"/>
      <c r="C47" s="55"/>
      <c r="D47" s="55"/>
      <c r="E47" s="55"/>
      <c r="F47" s="55"/>
      <c r="G47" s="55"/>
      <c r="H47" s="44"/>
    </row>
    <row r="48" spans="2:8">
      <c r="B48" s="55"/>
      <c r="C48" s="55"/>
      <c r="D48" s="55"/>
      <c r="E48" s="55"/>
      <c r="F48" s="55"/>
      <c r="G48" s="55"/>
      <c r="H48" s="44"/>
    </row>
    <row r="49" spans="2:8">
      <c r="B49" s="55"/>
      <c r="C49" s="55"/>
      <c r="D49" s="55"/>
      <c r="E49" s="55"/>
      <c r="F49" s="55"/>
      <c r="G49" s="55"/>
      <c r="H49" s="44"/>
    </row>
    <row r="50" spans="2:8">
      <c r="B50" s="55"/>
      <c r="C50" s="55"/>
      <c r="D50" s="55"/>
      <c r="E50" s="55"/>
      <c r="F50" s="55"/>
      <c r="G50" s="55"/>
      <c r="H50" s="44"/>
    </row>
    <row r="51" spans="2:8">
      <c r="B51" s="55"/>
      <c r="C51" s="55"/>
      <c r="D51" s="55"/>
      <c r="E51" s="55"/>
      <c r="F51" s="55"/>
      <c r="G51" s="55"/>
      <c r="H51" s="44"/>
    </row>
  </sheetData>
  <mergeCells count="5">
    <mergeCell ref="B26:I26"/>
    <mergeCell ref="A22:H22"/>
    <mergeCell ref="B23:I23"/>
    <mergeCell ref="A3:I3"/>
    <mergeCell ref="A4:I4"/>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3861DF-2141-473D-ACB6-E8F6556CDE7A}">
  <sheetPr>
    <tabColor theme="5" tint="0.39997558519241921"/>
  </sheetPr>
  <dimension ref="A1:I19"/>
  <sheetViews>
    <sheetView showGridLines="0" zoomScale="115" zoomScaleNormal="115" workbookViewId="0"/>
  </sheetViews>
  <sheetFormatPr defaultRowHeight="14.45"/>
  <cols>
    <col min="1" max="1" width="14.5703125" customWidth="1"/>
    <col min="2" max="6" width="20.7109375" customWidth="1"/>
  </cols>
  <sheetData>
    <row r="1" spans="1:9" ht="18">
      <c r="A1" s="2" t="s">
        <v>205</v>
      </c>
    </row>
    <row r="2" spans="1:9">
      <c r="A2" s="14" t="s">
        <v>32</v>
      </c>
    </row>
    <row r="3" spans="1:9" ht="103.9" customHeight="1">
      <c r="A3" s="197" t="s">
        <v>206</v>
      </c>
      <c r="B3" s="198"/>
      <c r="C3" s="198"/>
      <c r="D3" s="198"/>
      <c r="E3" s="198"/>
      <c r="F3" s="198"/>
      <c r="G3" s="199"/>
      <c r="H3" s="58"/>
    </row>
    <row r="4" spans="1:9">
      <c r="A4" s="10"/>
      <c r="B4" s="10"/>
      <c r="C4" s="10"/>
      <c r="D4" s="10"/>
      <c r="E4" s="10"/>
      <c r="F4" s="10"/>
      <c r="G4" s="10"/>
      <c r="H4" s="10"/>
    </row>
    <row r="5" spans="1:9">
      <c r="A5" s="14" t="s">
        <v>207</v>
      </c>
    </row>
    <row r="6" spans="1:9">
      <c r="A6" s="11" t="s">
        <v>208</v>
      </c>
      <c r="B6" s="9" t="s">
        <v>209</v>
      </c>
      <c r="C6" s="9" t="s">
        <v>210</v>
      </c>
      <c r="D6" s="9" t="s">
        <v>211</v>
      </c>
      <c r="E6" s="9" t="s">
        <v>212</v>
      </c>
      <c r="F6" s="9" t="s">
        <v>213</v>
      </c>
    </row>
    <row r="7" spans="1:9">
      <c r="A7" s="62">
        <v>0.5</v>
      </c>
      <c r="B7" s="63">
        <v>519500</v>
      </c>
      <c r="C7" s="63">
        <v>459700</v>
      </c>
      <c r="D7" s="24">
        <v>19.399999999999999</v>
      </c>
      <c r="E7" s="64" t="s">
        <v>214</v>
      </c>
      <c r="F7" s="64" t="s">
        <v>214</v>
      </c>
      <c r="I7" s="63"/>
    </row>
    <row r="8" spans="1:9">
      <c r="A8" s="62">
        <v>1</v>
      </c>
      <c r="B8" s="63">
        <v>805700</v>
      </c>
      <c r="C8" s="63">
        <v>677100</v>
      </c>
      <c r="D8" s="24">
        <v>19</v>
      </c>
      <c r="E8" s="64" t="s">
        <v>214</v>
      </c>
      <c r="F8" s="64" t="s">
        <v>214</v>
      </c>
      <c r="I8" s="63"/>
    </row>
    <row r="9" spans="1:9">
      <c r="A9" s="62">
        <v>1.5</v>
      </c>
      <c r="B9" s="63">
        <v>879500</v>
      </c>
      <c r="C9" s="63">
        <v>751700</v>
      </c>
      <c r="D9" s="24">
        <v>22.5</v>
      </c>
      <c r="E9" s="64" t="s">
        <v>214</v>
      </c>
      <c r="F9" s="64" t="s">
        <v>214</v>
      </c>
      <c r="I9" s="63"/>
    </row>
    <row r="10" spans="1:9">
      <c r="A10" s="62">
        <v>2</v>
      </c>
      <c r="B10" s="63">
        <v>921500</v>
      </c>
      <c r="C10" s="63">
        <v>837700</v>
      </c>
      <c r="D10" s="24">
        <v>20.3</v>
      </c>
      <c r="E10" s="64" t="s">
        <v>214</v>
      </c>
      <c r="F10" s="64" t="s">
        <v>214</v>
      </c>
      <c r="I10" s="63"/>
    </row>
    <row r="11" spans="1:9">
      <c r="A11" s="62">
        <v>2.5</v>
      </c>
      <c r="B11" s="63">
        <v>975100</v>
      </c>
      <c r="C11" s="63">
        <v>819400</v>
      </c>
      <c r="D11" s="24">
        <v>19.5</v>
      </c>
      <c r="E11" s="64" t="s">
        <v>214</v>
      </c>
      <c r="F11" s="64" t="s">
        <v>214</v>
      </c>
      <c r="I11" s="63"/>
    </row>
    <row r="12" spans="1:9">
      <c r="A12" s="62">
        <v>3</v>
      </c>
      <c r="B12" s="63">
        <v>837500</v>
      </c>
      <c r="C12" s="63">
        <v>722000</v>
      </c>
      <c r="D12" s="24">
        <v>20.6</v>
      </c>
      <c r="E12" s="64" t="s">
        <v>214</v>
      </c>
      <c r="F12" s="64" t="s">
        <v>214</v>
      </c>
      <c r="I12" s="63"/>
    </row>
    <row r="13" spans="1:9">
      <c r="A13" s="62">
        <v>3.5</v>
      </c>
      <c r="B13" s="63">
        <v>605800</v>
      </c>
      <c r="C13" s="63">
        <v>522200</v>
      </c>
      <c r="D13" s="24">
        <v>20</v>
      </c>
      <c r="E13" s="64" t="s">
        <v>214</v>
      </c>
      <c r="F13" s="64" t="s">
        <v>214</v>
      </c>
      <c r="I13" s="63"/>
    </row>
    <row r="14" spans="1:9">
      <c r="A14" s="62">
        <v>4</v>
      </c>
      <c r="B14" s="63">
        <v>547500</v>
      </c>
      <c r="C14" s="63">
        <v>460100</v>
      </c>
      <c r="D14" s="24">
        <v>21.5</v>
      </c>
      <c r="E14" s="64" t="s">
        <v>214</v>
      </c>
      <c r="F14" s="64" t="s">
        <v>214</v>
      </c>
      <c r="I14" s="63"/>
    </row>
    <row r="15" spans="1:9">
      <c r="A15" s="62">
        <v>4.5</v>
      </c>
      <c r="B15" s="63">
        <v>392500</v>
      </c>
      <c r="C15" s="63">
        <v>353600</v>
      </c>
      <c r="D15" s="24">
        <v>19.2</v>
      </c>
      <c r="E15" s="64" t="s">
        <v>214</v>
      </c>
      <c r="F15" s="64" t="s">
        <v>214</v>
      </c>
      <c r="I15" s="63"/>
    </row>
    <row r="16" spans="1:9">
      <c r="A16" s="62">
        <v>5</v>
      </c>
      <c r="B16" s="63">
        <v>294800</v>
      </c>
      <c r="C16" s="63">
        <v>249800</v>
      </c>
      <c r="D16" s="24">
        <v>20.399999999999999</v>
      </c>
      <c r="E16" s="64" t="s">
        <v>214</v>
      </c>
      <c r="F16" s="64" t="s">
        <v>214</v>
      </c>
      <c r="I16" s="63"/>
    </row>
    <row r="17" spans="1:6">
      <c r="A17" s="31"/>
      <c r="B17" s="31"/>
      <c r="C17" s="31"/>
      <c r="D17" s="9" t="s">
        <v>215</v>
      </c>
      <c r="E17" s="65" t="s">
        <v>214</v>
      </c>
      <c r="F17" s="65" t="s">
        <v>214</v>
      </c>
    </row>
    <row r="18" spans="1:6">
      <c r="A18" s="31"/>
      <c r="B18" s="31"/>
      <c r="C18" s="31"/>
      <c r="D18" s="9" t="s">
        <v>216</v>
      </c>
      <c r="E18" s="65" t="s">
        <v>214</v>
      </c>
      <c r="F18" s="65" t="s">
        <v>214</v>
      </c>
    </row>
    <row r="19" spans="1:6">
      <c r="A19" s="31"/>
      <c r="B19" s="31"/>
      <c r="C19" s="31"/>
      <c r="D19" s="31"/>
      <c r="E19" s="31"/>
    </row>
  </sheetData>
  <mergeCells count="1">
    <mergeCell ref="A3:G3"/>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41A894-2655-41BC-9229-CA526B7F2D38}">
  <sheetPr>
    <tabColor theme="9" tint="0.59999389629810485"/>
  </sheetPr>
  <dimension ref="A1:J19"/>
  <sheetViews>
    <sheetView showGridLines="0" zoomScale="115" zoomScaleNormal="115" workbookViewId="0">
      <selection activeCell="B27" sqref="B27:I27"/>
    </sheetView>
  </sheetViews>
  <sheetFormatPr defaultRowHeight="14.45"/>
  <cols>
    <col min="1" max="1" width="14.5703125" customWidth="1"/>
    <col min="2" max="6" width="20.7109375" customWidth="1"/>
  </cols>
  <sheetData>
    <row r="1" spans="1:10" ht="18">
      <c r="A1" s="2" t="s">
        <v>217</v>
      </c>
    </row>
    <row r="2" spans="1:10">
      <c r="A2" s="14" t="s">
        <v>32</v>
      </c>
    </row>
    <row r="3" spans="1:10" ht="102.6" customHeight="1">
      <c r="A3" s="197" t="s">
        <v>206</v>
      </c>
      <c r="B3" s="198"/>
      <c r="C3" s="198"/>
      <c r="D3" s="198"/>
      <c r="E3" s="198"/>
      <c r="F3" s="198"/>
      <c r="G3" s="199"/>
      <c r="H3" s="58"/>
    </row>
    <row r="4" spans="1:10">
      <c r="A4" s="10"/>
      <c r="B4" s="10"/>
      <c r="C4" s="10"/>
      <c r="D4" s="10"/>
      <c r="E4" s="10"/>
      <c r="F4" s="10"/>
      <c r="G4" s="10"/>
      <c r="H4" s="10"/>
    </row>
    <row r="5" spans="1:10">
      <c r="A5" s="14" t="s">
        <v>207</v>
      </c>
    </row>
    <row r="6" spans="1:10">
      <c r="A6" s="11" t="s">
        <v>208</v>
      </c>
      <c r="B6" s="9" t="s">
        <v>209</v>
      </c>
      <c r="C6" s="9" t="s">
        <v>210</v>
      </c>
      <c r="D6" s="9" t="s">
        <v>211</v>
      </c>
      <c r="E6" s="9" t="s">
        <v>212</v>
      </c>
      <c r="F6" s="9" t="s">
        <v>213</v>
      </c>
      <c r="H6" s="6" t="s">
        <v>218</v>
      </c>
    </row>
    <row r="7" spans="1:10">
      <c r="A7" s="62">
        <v>0.5</v>
      </c>
      <c r="B7" s="63">
        <v>519500</v>
      </c>
      <c r="C7" s="63">
        <v>459700</v>
      </c>
      <c r="D7" s="24">
        <v>19.399999999999999</v>
      </c>
      <c r="E7" s="64">
        <f>D7*C7/10^4</f>
        <v>891.81799999999998</v>
      </c>
      <c r="F7" s="64">
        <f>B7*D7/10^4</f>
        <v>1007.83</v>
      </c>
      <c r="H7" t="s">
        <v>219</v>
      </c>
      <c r="I7" s="63"/>
      <c r="J7" s="63"/>
    </row>
    <row r="8" spans="1:10">
      <c r="A8" s="62">
        <v>1</v>
      </c>
      <c r="B8" s="63">
        <v>805700</v>
      </c>
      <c r="C8" s="63">
        <v>677100</v>
      </c>
      <c r="D8" s="24">
        <v>19</v>
      </c>
      <c r="E8" s="64">
        <f t="shared" ref="E8:E16" si="0">D8*C8/10^4</f>
        <v>1286.49</v>
      </c>
      <c r="F8" s="64">
        <f t="shared" ref="F8:F16" si="1">B8*D8/10^4</f>
        <v>1530.83</v>
      </c>
      <c r="H8" t="s">
        <v>220</v>
      </c>
      <c r="I8" s="63"/>
      <c r="J8" s="63"/>
    </row>
    <row r="9" spans="1:10">
      <c r="A9" s="62">
        <v>1.5</v>
      </c>
      <c r="B9" s="63">
        <v>879500</v>
      </c>
      <c r="C9" s="63">
        <v>751700</v>
      </c>
      <c r="D9" s="24">
        <v>22.5</v>
      </c>
      <c r="E9" s="64">
        <f t="shared" si="0"/>
        <v>1691.325</v>
      </c>
      <c r="F9" s="64">
        <f t="shared" si="1"/>
        <v>1978.875</v>
      </c>
      <c r="H9" t="s">
        <v>221</v>
      </c>
      <c r="I9" s="63"/>
      <c r="J9" s="63"/>
    </row>
    <row r="10" spans="1:10">
      <c r="A10" s="62">
        <v>2</v>
      </c>
      <c r="B10" s="63">
        <v>921500</v>
      </c>
      <c r="C10" s="63">
        <v>837700</v>
      </c>
      <c r="D10" s="24">
        <v>20.3</v>
      </c>
      <c r="E10" s="64">
        <f t="shared" si="0"/>
        <v>1700.5309999999999</v>
      </c>
      <c r="F10" s="64">
        <f t="shared" si="1"/>
        <v>1870.645</v>
      </c>
      <c r="H10" t="s">
        <v>222</v>
      </c>
      <c r="I10" s="63"/>
      <c r="J10" s="63"/>
    </row>
    <row r="11" spans="1:10">
      <c r="A11" s="62">
        <v>2.5</v>
      </c>
      <c r="B11" s="63">
        <v>975100</v>
      </c>
      <c r="C11" s="63">
        <v>819400</v>
      </c>
      <c r="D11" s="24">
        <v>19.5</v>
      </c>
      <c r="E11" s="64">
        <f t="shared" si="0"/>
        <v>1597.83</v>
      </c>
      <c r="F11" s="64">
        <f t="shared" si="1"/>
        <v>1901.4449999999999</v>
      </c>
      <c r="H11" t="s">
        <v>223</v>
      </c>
      <c r="I11" s="63"/>
      <c r="J11" s="63"/>
    </row>
    <row r="12" spans="1:10">
      <c r="A12" s="62">
        <v>3</v>
      </c>
      <c r="B12" s="63">
        <v>837500</v>
      </c>
      <c r="C12" s="63">
        <v>722000</v>
      </c>
      <c r="D12" s="24">
        <v>20.6</v>
      </c>
      <c r="E12" s="64">
        <f t="shared" si="0"/>
        <v>1487.3200000000002</v>
      </c>
      <c r="F12" s="64">
        <f t="shared" si="1"/>
        <v>1725.25</v>
      </c>
      <c r="I12" s="63"/>
      <c r="J12" s="63"/>
    </row>
    <row r="13" spans="1:10">
      <c r="A13" s="62">
        <v>3.5</v>
      </c>
      <c r="B13" s="63">
        <v>605800</v>
      </c>
      <c r="C13" s="63">
        <v>522200</v>
      </c>
      <c r="D13" s="24">
        <v>20</v>
      </c>
      <c r="E13" s="64">
        <f t="shared" si="0"/>
        <v>1044.4000000000001</v>
      </c>
      <c r="F13" s="64">
        <f t="shared" si="1"/>
        <v>1211.5999999999999</v>
      </c>
      <c r="I13" s="63"/>
      <c r="J13" s="63"/>
    </row>
    <row r="14" spans="1:10">
      <c r="A14" s="62">
        <v>4</v>
      </c>
      <c r="B14" s="63">
        <v>547500</v>
      </c>
      <c r="C14" s="63">
        <v>460100</v>
      </c>
      <c r="D14" s="24">
        <v>21.5</v>
      </c>
      <c r="E14" s="64">
        <f t="shared" si="0"/>
        <v>989.21500000000003</v>
      </c>
      <c r="F14" s="64">
        <f t="shared" si="1"/>
        <v>1177.125</v>
      </c>
      <c r="I14" s="63"/>
      <c r="J14" s="63"/>
    </row>
    <row r="15" spans="1:10">
      <c r="A15" s="62">
        <v>4.5</v>
      </c>
      <c r="B15" s="63">
        <v>392500</v>
      </c>
      <c r="C15" s="63">
        <v>353600</v>
      </c>
      <c r="D15" s="24">
        <v>19.2</v>
      </c>
      <c r="E15" s="64">
        <f t="shared" si="0"/>
        <v>678.91200000000003</v>
      </c>
      <c r="F15" s="64">
        <f t="shared" si="1"/>
        <v>753.6</v>
      </c>
      <c r="I15" s="63"/>
      <c r="J15" s="63"/>
    </row>
    <row r="16" spans="1:10">
      <c r="A16" s="62">
        <v>5</v>
      </c>
      <c r="B16" s="63">
        <v>294800</v>
      </c>
      <c r="C16" s="63">
        <v>249800</v>
      </c>
      <c r="D16" s="24">
        <v>20.399999999999999</v>
      </c>
      <c r="E16" s="64">
        <f t="shared" si="0"/>
        <v>509.59199999999998</v>
      </c>
      <c r="F16" s="64">
        <f t="shared" si="1"/>
        <v>601.39200000000005</v>
      </c>
      <c r="I16" s="63"/>
      <c r="J16" s="63"/>
    </row>
    <row r="17" spans="1:6">
      <c r="A17" s="31"/>
      <c r="B17" s="31"/>
      <c r="C17" s="31"/>
      <c r="D17" s="9" t="s">
        <v>215</v>
      </c>
      <c r="E17" s="65">
        <f>SUM(E7:E16)</f>
        <v>11877.433000000001</v>
      </c>
      <c r="F17" s="65">
        <f>SUM(F7:F16)</f>
        <v>13758.592000000001</v>
      </c>
    </row>
    <row r="18" spans="1:6">
      <c r="A18" s="31"/>
      <c r="B18" s="31"/>
      <c r="C18" s="31"/>
      <c r="D18" s="9" t="s">
        <v>216</v>
      </c>
      <c r="E18" s="65">
        <f>E17-F17</f>
        <v>-1881.1589999999997</v>
      </c>
      <c r="F18" s="65">
        <f>F17-E17</f>
        <v>1881.1589999999997</v>
      </c>
    </row>
    <row r="19" spans="1:6">
      <c r="A19" s="31"/>
      <c r="B19" s="31"/>
      <c r="C19" s="31"/>
      <c r="D19" s="31"/>
      <c r="E19" s="31"/>
    </row>
  </sheetData>
  <mergeCells count="1">
    <mergeCell ref="A3:G3"/>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2A1B73-69FA-496E-A7E9-69A408E7A7C2}">
  <sheetPr>
    <tabColor theme="5" tint="0.39997558519241921"/>
  </sheetPr>
  <dimension ref="A1:I291"/>
  <sheetViews>
    <sheetView showGridLines="0" zoomScale="115" zoomScaleNormal="115" workbookViewId="0">
      <selection activeCell="A2" sqref="A2:L2"/>
    </sheetView>
  </sheetViews>
  <sheetFormatPr defaultRowHeight="14.45"/>
  <cols>
    <col min="1" max="1" width="10.28515625" customWidth="1"/>
    <col min="2" max="2" width="20.7109375" customWidth="1"/>
    <col min="3" max="3" width="13.7109375" customWidth="1"/>
    <col min="4" max="6" width="20.7109375" customWidth="1"/>
  </cols>
  <sheetData>
    <row r="1" spans="1:9" ht="18">
      <c r="A1" s="2" t="s">
        <v>224</v>
      </c>
    </row>
    <row r="2" spans="1:9">
      <c r="A2" s="14" t="s">
        <v>32</v>
      </c>
    </row>
    <row r="3" spans="1:9" ht="52.15" customHeight="1">
      <c r="A3" s="197" t="s">
        <v>225</v>
      </c>
      <c r="B3" s="198"/>
      <c r="C3" s="198"/>
      <c r="D3" s="198"/>
      <c r="E3" s="198"/>
      <c r="F3" s="198"/>
      <c r="G3" s="199"/>
    </row>
    <row r="5" spans="1:9">
      <c r="A5" s="73" t="s">
        <v>226</v>
      </c>
    </row>
    <row r="6" spans="1:9" ht="15.6">
      <c r="A6" t="s">
        <v>227</v>
      </c>
      <c r="B6" s="68">
        <v>0.05</v>
      </c>
    </row>
    <row r="7" spans="1:9">
      <c r="A7" t="s">
        <v>228</v>
      </c>
      <c r="B7" s="68">
        <v>2.5000000000000001E-2</v>
      </c>
    </row>
    <row r="8" spans="1:9">
      <c r="A8" t="s">
        <v>229</v>
      </c>
      <c r="B8" s="68">
        <v>0.3</v>
      </c>
    </row>
    <row r="9" spans="1:9">
      <c r="A9" t="s">
        <v>230</v>
      </c>
      <c r="B9" s="68">
        <v>4.0000000000000001E-3</v>
      </c>
    </row>
    <row r="10" spans="1:9">
      <c r="A10" t="s">
        <v>231</v>
      </c>
      <c r="B10">
        <v>20</v>
      </c>
    </row>
    <row r="11" spans="1:9">
      <c r="A11" t="s">
        <v>232</v>
      </c>
      <c r="B11" s="69">
        <f>1/12</f>
        <v>8.3333333333333329E-2</v>
      </c>
    </row>
    <row r="12" spans="1:9">
      <c r="B12" s="69"/>
    </row>
    <row r="13" spans="1:9">
      <c r="A13" t="s">
        <v>233</v>
      </c>
      <c r="B13" s="69"/>
    </row>
    <row r="14" spans="1:9">
      <c r="A14" s="190" t="s">
        <v>234</v>
      </c>
      <c r="B14" s="190"/>
      <c r="C14" s="190"/>
      <c r="D14" s="190"/>
      <c r="E14" s="190"/>
      <c r="F14" s="190"/>
      <c r="G14" s="190"/>
      <c r="H14" s="190"/>
    </row>
    <row r="15" spans="1:9" ht="85.9" customHeight="1">
      <c r="A15" s="7" t="s">
        <v>58</v>
      </c>
      <c r="B15" s="191"/>
      <c r="C15" s="191"/>
      <c r="D15" s="191"/>
      <c r="E15" s="191"/>
      <c r="F15" s="191"/>
      <c r="G15" s="191"/>
      <c r="H15" s="191"/>
      <c r="I15" s="7"/>
    </row>
    <row r="16" spans="1:9">
      <c r="B16" s="69"/>
    </row>
    <row r="17" spans="1:8">
      <c r="A17" s="190" t="s">
        <v>235</v>
      </c>
      <c r="B17" s="190"/>
      <c r="C17" s="190"/>
      <c r="D17" s="190"/>
      <c r="E17" s="190"/>
      <c r="F17" s="190"/>
      <c r="G17" s="190"/>
      <c r="H17" s="190"/>
    </row>
    <row r="18" spans="1:8" ht="88.15" customHeight="1">
      <c r="A18" s="7" t="s">
        <v>58</v>
      </c>
      <c r="B18" s="191"/>
      <c r="C18" s="191"/>
      <c r="D18" s="191"/>
      <c r="E18" s="191"/>
      <c r="F18" s="191"/>
      <c r="G18" s="191"/>
      <c r="H18" s="191"/>
    </row>
    <row r="19" spans="1:8">
      <c r="B19" s="69"/>
    </row>
    <row r="20" spans="1:8">
      <c r="A20" t="s">
        <v>236</v>
      </c>
      <c r="B20" s="69"/>
    </row>
    <row r="21" spans="1:8">
      <c r="A21" s="190" t="s">
        <v>237</v>
      </c>
      <c r="B21" s="190"/>
      <c r="C21" s="190"/>
      <c r="D21" s="190"/>
      <c r="E21" s="190"/>
      <c r="F21" s="190"/>
      <c r="G21" s="190"/>
      <c r="H21" s="190"/>
    </row>
    <row r="22" spans="1:8" ht="58.9" customHeight="1">
      <c r="A22" s="7" t="s">
        <v>58</v>
      </c>
      <c r="B22" s="191"/>
      <c r="C22" s="191"/>
      <c r="D22" s="191"/>
      <c r="E22" s="191"/>
      <c r="F22" s="191"/>
      <c r="G22" s="191"/>
      <c r="H22" s="191"/>
    </row>
    <row r="23" spans="1:8">
      <c r="B23" s="69"/>
    </row>
    <row r="24" spans="1:8">
      <c r="A24" t="s">
        <v>238</v>
      </c>
      <c r="B24" s="69"/>
    </row>
    <row r="25" spans="1:8" ht="14.45" customHeight="1">
      <c r="A25" s="190" t="s">
        <v>239</v>
      </c>
      <c r="B25" s="190"/>
      <c r="C25" s="190"/>
      <c r="D25" s="190"/>
      <c r="E25" s="190"/>
      <c r="F25" s="190"/>
      <c r="G25" s="190"/>
      <c r="H25" s="190"/>
    </row>
    <row r="26" spans="1:8">
      <c r="A26" s="30" t="s">
        <v>240</v>
      </c>
      <c r="B26" s="16"/>
      <c r="C26" s="16"/>
      <c r="D26" s="16"/>
      <c r="E26" s="16"/>
      <c r="F26" s="16"/>
      <c r="G26" s="16"/>
      <c r="H26" s="16"/>
    </row>
    <row r="27" spans="1:8">
      <c r="A27" t="s">
        <v>241</v>
      </c>
      <c r="B27" s="76"/>
      <c r="D27" s="45"/>
    </row>
    <row r="29" spans="1:8">
      <c r="A29" s="73" t="s">
        <v>242</v>
      </c>
    </row>
    <row r="30" spans="1:8">
      <c r="A30" s="1" t="s">
        <v>243</v>
      </c>
      <c r="B30" s="1" t="s">
        <v>244</v>
      </c>
      <c r="C30" s="4" t="s">
        <v>245</v>
      </c>
    </row>
    <row r="31" spans="1:8">
      <c r="A31" s="66">
        <v>0</v>
      </c>
      <c r="B31" s="70"/>
      <c r="C31" s="74" t="s">
        <v>214</v>
      </c>
      <c r="E31" s="72"/>
    </row>
    <row r="32" spans="1:8">
      <c r="A32" s="66">
        <f>+A31+1</f>
        <v>1</v>
      </c>
      <c r="B32" s="71">
        <v>0.10133117</v>
      </c>
      <c r="C32" s="74" t="s">
        <v>214</v>
      </c>
      <c r="E32" s="72"/>
    </row>
    <row r="33" spans="1:5">
      <c r="A33" s="66">
        <f t="shared" ref="A33:A96" si="0">+A32+1</f>
        <v>2</v>
      </c>
      <c r="B33" s="71">
        <v>-0.25195696000000001</v>
      </c>
      <c r="C33" s="74" t="s">
        <v>214</v>
      </c>
      <c r="E33" s="72"/>
    </row>
    <row r="34" spans="1:5">
      <c r="A34" s="66">
        <f t="shared" si="0"/>
        <v>3</v>
      </c>
      <c r="B34" s="71">
        <v>-0.44275165999999999</v>
      </c>
      <c r="C34" s="74" t="s">
        <v>214</v>
      </c>
      <c r="E34" s="72"/>
    </row>
    <row r="35" spans="1:5">
      <c r="A35" s="66">
        <f t="shared" si="0"/>
        <v>4</v>
      </c>
      <c r="B35" s="71">
        <v>-0.47426787999999998</v>
      </c>
      <c r="C35" s="74" t="s">
        <v>214</v>
      </c>
      <c r="E35" s="72"/>
    </row>
    <row r="36" spans="1:5">
      <c r="A36" s="66">
        <f t="shared" si="0"/>
        <v>5</v>
      </c>
      <c r="B36" s="71">
        <v>-0.36118194999999997</v>
      </c>
      <c r="C36" s="74" t="s">
        <v>214</v>
      </c>
      <c r="E36" s="72"/>
    </row>
    <row r="37" spans="1:5">
      <c r="A37" s="66">
        <f t="shared" si="0"/>
        <v>6</v>
      </c>
      <c r="B37" s="71">
        <v>0.49312540999999999</v>
      </c>
      <c r="C37" s="74" t="s">
        <v>214</v>
      </c>
    </row>
    <row r="38" spans="1:5">
      <c r="A38" s="66">
        <f t="shared" si="0"/>
        <v>7</v>
      </c>
      <c r="B38" s="71">
        <v>-1.4329401100000001</v>
      </c>
      <c r="C38" s="74" t="s">
        <v>214</v>
      </c>
    </row>
    <row r="39" spans="1:5">
      <c r="A39" s="66">
        <f t="shared" si="0"/>
        <v>8</v>
      </c>
      <c r="B39" s="71">
        <v>-0.31825712</v>
      </c>
      <c r="C39" s="74" t="s">
        <v>214</v>
      </c>
    </row>
    <row r="40" spans="1:5">
      <c r="A40" s="66">
        <f t="shared" si="0"/>
        <v>9</v>
      </c>
      <c r="B40" s="71">
        <v>-1.16474163</v>
      </c>
      <c r="C40" s="74" t="s">
        <v>214</v>
      </c>
    </row>
    <row r="41" spans="1:5">
      <c r="A41" s="66">
        <f t="shared" si="0"/>
        <v>10</v>
      </c>
      <c r="B41" s="71">
        <v>1.3933855100000001</v>
      </c>
      <c r="C41" s="74" t="s">
        <v>214</v>
      </c>
    </row>
    <row r="42" spans="1:5">
      <c r="A42" s="66">
        <f t="shared" si="0"/>
        <v>11</v>
      </c>
      <c r="B42" s="71">
        <v>0.95348478000000003</v>
      </c>
      <c r="C42" s="74" t="s">
        <v>214</v>
      </c>
    </row>
    <row r="43" spans="1:5">
      <c r="A43" s="66">
        <f t="shared" si="0"/>
        <v>12</v>
      </c>
      <c r="B43" s="71">
        <v>-0.57207151000000001</v>
      </c>
      <c r="C43" s="74" t="s">
        <v>214</v>
      </c>
    </row>
    <row r="44" spans="1:5">
      <c r="A44" s="66">
        <f t="shared" si="0"/>
        <v>13</v>
      </c>
      <c r="B44" s="71">
        <v>-2.3928160100000002</v>
      </c>
      <c r="C44" s="74" t="s">
        <v>214</v>
      </c>
    </row>
    <row r="45" spans="1:5">
      <c r="A45" s="66">
        <f t="shared" si="0"/>
        <v>14</v>
      </c>
      <c r="B45" s="71">
        <v>0.1220333</v>
      </c>
      <c r="C45" s="74" t="s">
        <v>214</v>
      </c>
    </row>
    <row r="46" spans="1:5">
      <c r="A46" s="66">
        <f t="shared" si="0"/>
        <v>15</v>
      </c>
      <c r="B46" s="71">
        <v>0.67166435000000002</v>
      </c>
      <c r="C46" s="74" t="s">
        <v>214</v>
      </c>
    </row>
    <row r="47" spans="1:5">
      <c r="A47" s="66">
        <f t="shared" si="0"/>
        <v>16</v>
      </c>
      <c r="B47" s="71">
        <v>0.27381583999999998</v>
      </c>
      <c r="C47" s="74" t="s">
        <v>214</v>
      </c>
    </row>
    <row r="48" spans="1:5">
      <c r="A48" s="66">
        <f t="shared" si="0"/>
        <v>17</v>
      </c>
      <c r="B48" s="71">
        <v>-0.43947473999999997</v>
      </c>
      <c r="C48" s="74" t="s">
        <v>214</v>
      </c>
    </row>
    <row r="49" spans="1:3">
      <c r="A49" s="66">
        <f t="shared" si="0"/>
        <v>18</v>
      </c>
      <c r="B49" s="71">
        <v>-0.60231319000000005</v>
      </c>
      <c r="C49" s="74" t="s">
        <v>214</v>
      </c>
    </row>
    <row r="50" spans="1:3">
      <c r="A50" s="66">
        <f t="shared" si="0"/>
        <v>19</v>
      </c>
      <c r="B50" s="71">
        <v>-1.7951120000000001E-2</v>
      </c>
      <c r="C50" s="74" t="s">
        <v>214</v>
      </c>
    </row>
    <row r="51" spans="1:3">
      <c r="A51" s="66">
        <f t="shared" si="0"/>
        <v>20</v>
      </c>
      <c r="B51" s="71">
        <v>0.66166601999999997</v>
      </c>
      <c r="C51" s="74" t="s">
        <v>214</v>
      </c>
    </row>
    <row r="52" spans="1:3">
      <c r="A52" s="66">
        <f t="shared" si="0"/>
        <v>21</v>
      </c>
      <c r="B52" s="71">
        <v>-1.1314355700000001</v>
      </c>
      <c r="C52" s="74" t="s">
        <v>214</v>
      </c>
    </row>
    <row r="53" spans="1:3">
      <c r="A53" s="66">
        <f t="shared" si="0"/>
        <v>22</v>
      </c>
      <c r="B53" s="71">
        <v>-0.27883954999999999</v>
      </c>
      <c r="C53" s="74" t="s">
        <v>214</v>
      </c>
    </row>
    <row r="54" spans="1:3">
      <c r="A54" s="66">
        <f t="shared" si="0"/>
        <v>23</v>
      </c>
      <c r="B54" s="71">
        <v>1.09796885</v>
      </c>
      <c r="C54" s="74" t="s">
        <v>214</v>
      </c>
    </row>
    <row r="55" spans="1:3">
      <c r="A55" s="66">
        <f t="shared" si="0"/>
        <v>24</v>
      </c>
      <c r="B55" s="71">
        <v>0.28070852000000002</v>
      </c>
      <c r="C55" s="74" t="s">
        <v>214</v>
      </c>
    </row>
    <row r="56" spans="1:3">
      <c r="A56" s="66">
        <f t="shared" si="0"/>
        <v>25</v>
      </c>
      <c r="B56" s="71">
        <v>0.78393964999999999</v>
      </c>
      <c r="C56" s="74" t="s">
        <v>214</v>
      </c>
    </row>
    <row r="57" spans="1:3">
      <c r="A57" s="66">
        <f t="shared" si="0"/>
        <v>26</v>
      </c>
      <c r="B57" s="71">
        <v>0.28747154000000003</v>
      </c>
      <c r="C57" s="74" t="s">
        <v>214</v>
      </c>
    </row>
    <row r="58" spans="1:3">
      <c r="A58" s="66">
        <f t="shared" si="0"/>
        <v>27</v>
      </c>
      <c r="B58" s="71">
        <v>-1.03675534</v>
      </c>
      <c r="C58" s="74" t="s">
        <v>214</v>
      </c>
    </row>
    <row r="59" spans="1:3">
      <c r="A59" s="66">
        <f t="shared" si="0"/>
        <v>28</v>
      </c>
      <c r="B59" s="71">
        <v>-0.98166281</v>
      </c>
      <c r="C59" s="74" t="s">
        <v>214</v>
      </c>
    </row>
    <row r="60" spans="1:3">
      <c r="A60" s="66">
        <f t="shared" si="0"/>
        <v>29</v>
      </c>
      <c r="B60" s="71">
        <v>-1.2886857700000001</v>
      </c>
      <c r="C60" s="74" t="s">
        <v>214</v>
      </c>
    </row>
    <row r="61" spans="1:3">
      <c r="A61" s="66">
        <f t="shared" si="0"/>
        <v>30</v>
      </c>
      <c r="B61" s="71">
        <v>-0.96008386999999995</v>
      </c>
      <c r="C61" s="74" t="s">
        <v>214</v>
      </c>
    </row>
    <row r="62" spans="1:3">
      <c r="A62" s="66">
        <f t="shared" si="0"/>
        <v>31</v>
      </c>
      <c r="B62" s="71">
        <v>8.6062470000000002E-2</v>
      </c>
      <c r="C62" s="74" t="s">
        <v>214</v>
      </c>
    </row>
    <row r="63" spans="1:3">
      <c r="A63" s="66">
        <f t="shared" si="0"/>
        <v>32</v>
      </c>
      <c r="B63" s="71">
        <v>-0.85456144999999994</v>
      </c>
      <c r="C63" s="74" t="s">
        <v>214</v>
      </c>
    </row>
    <row r="64" spans="1:3">
      <c r="A64" s="66">
        <f t="shared" si="0"/>
        <v>33</v>
      </c>
      <c r="B64" s="71">
        <v>-0.93094443999999998</v>
      </c>
      <c r="C64" s="74" t="s">
        <v>214</v>
      </c>
    </row>
    <row r="65" spans="1:3">
      <c r="A65" s="66">
        <f t="shared" si="0"/>
        <v>34</v>
      </c>
      <c r="B65" s="71">
        <v>-0.26271108999999998</v>
      </c>
      <c r="C65" s="74" t="s">
        <v>214</v>
      </c>
    </row>
    <row r="66" spans="1:3">
      <c r="A66" s="66">
        <f t="shared" si="0"/>
        <v>35</v>
      </c>
      <c r="B66" s="71">
        <v>1.0616100100000001</v>
      </c>
      <c r="C66" s="74" t="s">
        <v>214</v>
      </c>
    </row>
    <row r="67" spans="1:3">
      <c r="A67" s="66">
        <f t="shared" si="0"/>
        <v>36</v>
      </c>
      <c r="B67" s="71">
        <v>-2.2617322799999999</v>
      </c>
      <c r="C67" s="74" t="s">
        <v>214</v>
      </c>
    </row>
    <row r="68" spans="1:3">
      <c r="A68" s="66">
        <f t="shared" si="0"/>
        <v>37</v>
      </c>
      <c r="B68" s="71">
        <v>-0.31191901</v>
      </c>
      <c r="C68" s="74" t="s">
        <v>214</v>
      </c>
    </row>
    <row r="69" spans="1:3">
      <c r="A69" s="66">
        <f t="shared" si="0"/>
        <v>38</v>
      </c>
      <c r="B69" s="71">
        <v>-0.32331700000000002</v>
      </c>
      <c r="C69" s="74" t="s">
        <v>214</v>
      </c>
    </row>
    <row r="70" spans="1:3">
      <c r="A70" s="66">
        <f t="shared" si="0"/>
        <v>39</v>
      </c>
      <c r="B70" s="71">
        <v>-0.25448418</v>
      </c>
      <c r="C70" s="74" t="s">
        <v>214</v>
      </c>
    </row>
    <row r="71" spans="1:3">
      <c r="A71" s="66">
        <f t="shared" si="0"/>
        <v>40</v>
      </c>
      <c r="B71" s="71">
        <v>0.41097351999999998</v>
      </c>
      <c r="C71" s="74" t="s">
        <v>214</v>
      </c>
    </row>
    <row r="72" spans="1:3">
      <c r="A72" s="66">
        <f t="shared" si="0"/>
        <v>41</v>
      </c>
      <c r="B72" s="71">
        <v>-1.1723136000000001</v>
      </c>
      <c r="C72" s="74" t="s">
        <v>214</v>
      </c>
    </row>
    <row r="73" spans="1:3">
      <c r="A73" s="66">
        <f t="shared" si="0"/>
        <v>42</v>
      </c>
      <c r="B73" s="71">
        <v>0.92622517999999998</v>
      </c>
      <c r="C73" s="74" t="s">
        <v>214</v>
      </c>
    </row>
    <row r="74" spans="1:3">
      <c r="A74" s="66">
        <f t="shared" si="0"/>
        <v>43</v>
      </c>
      <c r="B74" s="71">
        <v>-0.15587541999999999</v>
      </c>
      <c r="C74" s="74" t="s">
        <v>214</v>
      </c>
    </row>
    <row r="75" spans="1:3">
      <c r="A75" s="66">
        <f t="shared" si="0"/>
        <v>44</v>
      </c>
      <c r="B75" s="71">
        <v>-0.50744898000000005</v>
      </c>
      <c r="C75" s="74" t="s">
        <v>214</v>
      </c>
    </row>
    <row r="76" spans="1:3">
      <c r="A76" s="66">
        <f t="shared" si="0"/>
        <v>45</v>
      </c>
      <c r="B76" s="71">
        <v>-0.41218978000000001</v>
      </c>
      <c r="C76" s="74" t="s">
        <v>214</v>
      </c>
    </row>
    <row r="77" spans="1:3">
      <c r="A77" s="66">
        <f t="shared" si="0"/>
        <v>46</v>
      </c>
      <c r="B77" s="71">
        <v>0.56152369000000002</v>
      </c>
      <c r="C77" s="74" t="s">
        <v>214</v>
      </c>
    </row>
    <row r="78" spans="1:3">
      <c r="A78" s="66">
        <f t="shared" si="0"/>
        <v>47</v>
      </c>
      <c r="B78" s="71">
        <v>-0.62151230000000002</v>
      </c>
      <c r="C78" s="74" t="s">
        <v>214</v>
      </c>
    </row>
    <row r="79" spans="1:3">
      <c r="A79" s="66">
        <f t="shared" si="0"/>
        <v>48</v>
      </c>
      <c r="B79" s="71">
        <v>-0.77622767000000004</v>
      </c>
      <c r="C79" s="74" t="s">
        <v>214</v>
      </c>
    </row>
    <row r="80" spans="1:3">
      <c r="A80" s="66">
        <f t="shared" si="0"/>
        <v>49</v>
      </c>
      <c r="B80" s="71">
        <v>-0.96879990000000005</v>
      </c>
      <c r="C80" s="74" t="s">
        <v>214</v>
      </c>
    </row>
    <row r="81" spans="1:3">
      <c r="A81" s="66">
        <f t="shared" si="0"/>
        <v>50</v>
      </c>
      <c r="B81" s="71">
        <v>0.37592218999999999</v>
      </c>
      <c r="C81" s="74" t="s">
        <v>214</v>
      </c>
    </row>
    <row r="82" spans="1:3">
      <c r="A82" s="66">
        <f t="shared" si="0"/>
        <v>51</v>
      </c>
      <c r="B82" s="71">
        <v>1.5196239</v>
      </c>
      <c r="C82" s="74" t="s">
        <v>214</v>
      </c>
    </row>
    <row r="83" spans="1:3">
      <c r="A83" s="66">
        <f t="shared" si="0"/>
        <v>52</v>
      </c>
      <c r="B83" s="71">
        <v>0.34310515000000003</v>
      </c>
      <c r="C83" s="74" t="s">
        <v>214</v>
      </c>
    </row>
    <row r="84" spans="1:3">
      <c r="A84" s="66">
        <f t="shared" si="0"/>
        <v>53</v>
      </c>
      <c r="B84" s="71">
        <v>1.69149153</v>
      </c>
      <c r="C84" s="74" t="s">
        <v>214</v>
      </c>
    </row>
    <row r="85" spans="1:3">
      <c r="A85" s="66">
        <f t="shared" si="0"/>
        <v>54</v>
      </c>
      <c r="B85" s="71">
        <v>1.4044964900000001</v>
      </c>
      <c r="C85" s="74" t="s">
        <v>214</v>
      </c>
    </row>
    <row r="86" spans="1:3">
      <c r="A86" s="66">
        <f t="shared" si="0"/>
        <v>55</v>
      </c>
      <c r="B86" s="71">
        <v>-2.23192032</v>
      </c>
      <c r="C86" s="74" t="s">
        <v>214</v>
      </c>
    </row>
    <row r="87" spans="1:3">
      <c r="A87" s="66">
        <f t="shared" si="0"/>
        <v>56</v>
      </c>
      <c r="B87" s="71">
        <v>-0.40372619999999998</v>
      </c>
      <c r="C87" s="74" t="s">
        <v>214</v>
      </c>
    </row>
    <row r="88" spans="1:3">
      <c r="A88" s="66">
        <f t="shared" si="0"/>
        <v>57</v>
      </c>
      <c r="B88" s="71">
        <v>0.74543864999999998</v>
      </c>
      <c r="C88" s="74" t="s">
        <v>214</v>
      </c>
    </row>
    <row r="89" spans="1:3">
      <c r="A89" s="66">
        <f t="shared" si="0"/>
        <v>58</v>
      </c>
      <c r="B89" s="71">
        <v>-0.20152871999999999</v>
      </c>
      <c r="C89" s="74" t="s">
        <v>214</v>
      </c>
    </row>
    <row r="90" spans="1:3">
      <c r="A90" s="66">
        <f t="shared" si="0"/>
        <v>59</v>
      </c>
      <c r="B90" s="71">
        <v>0.21998485000000001</v>
      </c>
      <c r="C90" s="74" t="s">
        <v>214</v>
      </c>
    </row>
    <row r="91" spans="1:3">
      <c r="A91" s="66">
        <f t="shared" si="0"/>
        <v>60</v>
      </c>
      <c r="B91" s="71">
        <v>6.2654909999999994E-2</v>
      </c>
      <c r="C91" s="74" t="s">
        <v>214</v>
      </c>
    </row>
    <row r="92" spans="1:3">
      <c r="A92" s="66">
        <f t="shared" si="0"/>
        <v>61</v>
      </c>
      <c r="B92" s="71">
        <v>-1.1003175000000001</v>
      </c>
      <c r="C92" s="74" t="s">
        <v>214</v>
      </c>
    </row>
    <row r="93" spans="1:3">
      <c r="A93" s="66">
        <f t="shared" si="0"/>
        <v>62</v>
      </c>
      <c r="B93" s="71">
        <v>-0.79693707999999996</v>
      </c>
      <c r="C93" s="74" t="s">
        <v>214</v>
      </c>
    </row>
    <row r="94" spans="1:3">
      <c r="A94" s="66">
        <f t="shared" si="0"/>
        <v>63</v>
      </c>
      <c r="B94" s="71">
        <v>1.6754003099999999</v>
      </c>
      <c r="C94" s="74" t="s">
        <v>214</v>
      </c>
    </row>
    <row r="95" spans="1:3">
      <c r="A95" s="66">
        <f t="shared" si="0"/>
        <v>64</v>
      </c>
      <c r="B95" s="71">
        <v>-1.1869673599999999</v>
      </c>
      <c r="C95" s="74" t="s">
        <v>214</v>
      </c>
    </row>
    <row r="96" spans="1:3">
      <c r="A96" s="66">
        <f t="shared" si="0"/>
        <v>65</v>
      </c>
      <c r="B96" s="71">
        <v>-0.68276415000000001</v>
      </c>
      <c r="C96" s="74" t="s">
        <v>214</v>
      </c>
    </row>
    <row r="97" spans="1:3">
      <c r="A97" s="66">
        <f t="shared" ref="A97:A160" si="1">+A96+1</f>
        <v>66</v>
      </c>
      <c r="B97" s="71">
        <v>0.14044551999999999</v>
      </c>
      <c r="C97" s="74" t="s">
        <v>214</v>
      </c>
    </row>
    <row r="98" spans="1:3">
      <c r="A98" s="66">
        <f t="shared" si="1"/>
        <v>67</v>
      </c>
      <c r="B98" s="71">
        <v>1.4234872300000001</v>
      </c>
      <c r="C98" s="74" t="s">
        <v>214</v>
      </c>
    </row>
    <row r="99" spans="1:3">
      <c r="A99" s="66">
        <f t="shared" si="1"/>
        <v>68</v>
      </c>
      <c r="B99" s="71">
        <v>1.28776142</v>
      </c>
      <c r="C99" s="74" t="s">
        <v>214</v>
      </c>
    </row>
    <row r="100" spans="1:3">
      <c r="A100" s="66">
        <f t="shared" si="1"/>
        <v>69</v>
      </c>
      <c r="B100" s="71">
        <v>-0.14606535000000001</v>
      </c>
      <c r="C100" s="74" t="s">
        <v>214</v>
      </c>
    </row>
    <row r="101" spans="1:3">
      <c r="A101" s="66">
        <f t="shared" si="1"/>
        <v>70</v>
      </c>
      <c r="B101" s="71">
        <v>-0.36088228</v>
      </c>
      <c r="C101" s="74" t="s">
        <v>214</v>
      </c>
    </row>
    <row r="102" spans="1:3">
      <c r="A102" s="66">
        <f t="shared" si="1"/>
        <v>71</v>
      </c>
      <c r="B102" s="71">
        <v>1.6011206200000001</v>
      </c>
      <c r="C102" s="74" t="s">
        <v>214</v>
      </c>
    </row>
    <row r="103" spans="1:3">
      <c r="A103" s="66">
        <f t="shared" si="1"/>
        <v>72</v>
      </c>
      <c r="B103" s="71">
        <v>-0.76078948000000002</v>
      </c>
      <c r="C103" s="74" t="s">
        <v>214</v>
      </c>
    </row>
    <row r="104" spans="1:3">
      <c r="A104" s="66">
        <f t="shared" si="1"/>
        <v>73</v>
      </c>
      <c r="B104" s="71">
        <v>-2.1590091500000002</v>
      </c>
      <c r="C104" s="74" t="s">
        <v>214</v>
      </c>
    </row>
    <row r="105" spans="1:3">
      <c r="A105" s="66">
        <f t="shared" si="1"/>
        <v>74</v>
      </c>
      <c r="B105" s="71">
        <v>1.90275076</v>
      </c>
      <c r="C105" s="74" t="s">
        <v>214</v>
      </c>
    </row>
    <row r="106" spans="1:3">
      <c r="A106" s="66">
        <f t="shared" si="1"/>
        <v>75</v>
      </c>
      <c r="B106" s="71">
        <v>0.81795867</v>
      </c>
      <c r="C106" s="74" t="s">
        <v>214</v>
      </c>
    </row>
    <row r="107" spans="1:3">
      <c r="A107" s="66">
        <f t="shared" si="1"/>
        <v>76</v>
      </c>
      <c r="B107" s="71">
        <v>3.9632349999999997E-2</v>
      </c>
      <c r="C107" s="74" t="s">
        <v>214</v>
      </c>
    </row>
    <row r="108" spans="1:3">
      <c r="A108" s="66">
        <f t="shared" si="1"/>
        <v>77</v>
      </c>
      <c r="B108" s="71">
        <v>-2.3551320000000001E-2</v>
      </c>
      <c r="C108" s="74" t="s">
        <v>214</v>
      </c>
    </row>
    <row r="109" spans="1:3">
      <c r="A109" s="66">
        <f t="shared" si="1"/>
        <v>78</v>
      </c>
      <c r="B109" s="71">
        <v>1.23518935</v>
      </c>
      <c r="C109" s="74" t="s">
        <v>214</v>
      </c>
    </row>
    <row r="110" spans="1:3">
      <c r="A110" s="66">
        <f t="shared" si="1"/>
        <v>79</v>
      </c>
      <c r="B110" s="71">
        <v>-1.4837861800000001</v>
      </c>
      <c r="C110" s="74" t="s">
        <v>214</v>
      </c>
    </row>
    <row r="111" spans="1:3">
      <c r="A111" s="66">
        <f t="shared" si="1"/>
        <v>80</v>
      </c>
      <c r="B111" s="71">
        <v>0.58225013000000003</v>
      </c>
      <c r="C111" s="74" t="s">
        <v>214</v>
      </c>
    </row>
    <row r="112" spans="1:3">
      <c r="A112" s="66">
        <f t="shared" si="1"/>
        <v>81</v>
      </c>
      <c r="B112" s="71">
        <v>1.2308996000000001</v>
      </c>
      <c r="C112" s="74" t="s">
        <v>214</v>
      </c>
    </row>
    <row r="113" spans="1:3">
      <c r="A113" s="66">
        <f t="shared" si="1"/>
        <v>82</v>
      </c>
      <c r="B113" s="71">
        <v>1.12572988</v>
      </c>
      <c r="C113" s="74" t="s">
        <v>214</v>
      </c>
    </row>
    <row r="114" spans="1:3">
      <c r="A114" s="66">
        <f t="shared" si="1"/>
        <v>83</v>
      </c>
      <c r="B114" s="71">
        <v>-1.9590226399999999</v>
      </c>
      <c r="C114" s="74" t="s">
        <v>214</v>
      </c>
    </row>
    <row r="115" spans="1:3">
      <c r="A115" s="66">
        <f t="shared" si="1"/>
        <v>84</v>
      </c>
      <c r="B115" s="71">
        <v>0.55442329000000001</v>
      </c>
      <c r="C115" s="74" t="s">
        <v>214</v>
      </c>
    </row>
    <row r="116" spans="1:3">
      <c r="A116" s="66">
        <f t="shared" si="1"/>
        <v>85</v>
      </c>
      <c r="B116" s="71">
        <v>0.95183273999999995</v>
      </c>
      <c r="C116" s="74" t="s">
        <v>214</v>
      </c>
    </row>
    <row r="117" spans="1:3">
      <c r="A117" s="66">
        <f t="shared" si="1"/>
        <v>86</v>
      </c>
      <c r="B117" s="71">
        <v>-0.99249907000000004</v>
      </c>
      <c r="C117" s="74" t="s">
        <v>214</v>
      </c>
    </row>
    <row r="118" spans="1:3">
      <c r="A118" s="66">
        <f t="shared" si="1"/>
        <v>87</v>
      </c>
      <c r="B118" s="71">
        <v>-1.3594210799999999</v>
      </c>
      <c r="C118" s="74" t="s">
        <v>214</v>
      </c>
    </row>
    <row r="119" spans="1:3">
      <c r="A119" s="66">
        <f t="shared" si="1"/>
        <v>88</v>
      </c>
      <c r="B119" s="71">
        <v>-1.0495406</v>
      </c>
      <c r="C119" s="74" t="s">
        <v>214</v>
      </c>
    </row>
    <row r="120" spans="1:3">
      <c r="A120" s="66">
        <f t="shared" si="1"/>
        <v>89</v>
      </c>
      <c r="B120" s="71">
        <v>-0.87820520000000002</v>
      </c>
      <c r="C120" s="74" t="s">
        <v>214</v>
      </c>
    </row>
    <row r="121" spans="1:3">
      <c r="A121" s="66">
        <f t="shared" si="1"/>
        <v>90</v>
      </c>
      <c r="B121" s="71">
        <v>-1.0237618399999999</v>
      </c>
      <c r="C121" s="74" t="s">
        <v>214</v>
      </c>
    </row>
    <row r="122" spans="1:3">
      <c r="A122" s="66">
        <f t="shared" si="1"/>
        <v>91</v>
      </c>
      <c r="B122" s="71">
        <v>1.5472961599999999</v>
      </c>
      <c r="C122" s="74" t="s">
        <v>214</v>
      </c>
    </row>
    <row r="123" spans="1:3">
      <c r="A123" s="66">
        <f t="shared" si="1"/>
        <v>92</v>
      </c>
      <c r="B123" s="71">
        <v>0.92683369000000004</v>
      </c>
      <c r="C123" s="74" t="s">
        <v>214</v>
      </c>
    </row>
    <row r="124" spans="1:3">
      <c r="A124" s="66">
        <f t="shared" si="1"/>
        <v>93</v>
      </c>
      <c r="B124" s="71">
        <v>-1.07210676</v>
      </c>
      <c r="C124" s="74" t="s">
        <v>214</v>
      </c>
    </row>
    <row r="125" spans="1:3">
      <c r="A125" s="66">
        <f t="shared" si="1"/>
        <v>94</v>
      </c>
      <c r="B125" s="71">
        <v>-1.5562121499999999</v>
      </c>
      <c r="C125" s="74" t="s">
        <v>214</v>
      </c>
    </row>
    <row r="126" spans="1:3">
      <c r="A126" s="66">
        <f t="shared" si="1"/>
        <v>95</v>
      </c>
      <c r="B126" s="71">
        <v>0.73763500000000004</v>
      </c>
      <c r="C126" s="74" t="s">
        <v>214</v>
      </c>
    </row>
    <row r="127" spans="1:3">
      <c r="A127" s="66">
        <f t="shared" si="1"/>
        <v>96</v>
      </c>
      <c r="B127" s="71">
        <v>-0.10430949</v>
      </c>
      <c r="C127" s="74" t="s">
        <v>214</v>
      </c>
    </row>
    <row r="128" spans="1:3">
      <c r="A128" s="66">
        <f t="shared" si="1"/>
        <v>97</v>
      </c>
      <c r="B128" s="71">
        <v>-6.1732719999999998E-2</v>
      </c>
      <c r="C128" s="74" t="s">
        <v>214</v>
      </c>
    </row>
    <row r="129" spans="1:3">
      <c r="A129" s="66">
        <f t="shared" si="1"/>
        <v>98</v>
      </c>
      <c r="B129" s="71">
        <v>0.50096973</v>
      </c>
      <c r="C129" s="74" t="s">
        <v>214</v>
      </c>
    </row>
    <row r="130" spans="1:3">
      <c r="A130" s="66">
        <f t="shared" si="1"/>
        <v>99</v>
      </c>
      <c r="B130" s="71">
        <v>9.2622999999999997E-2</v>
      </c>
      <c r="C130" s="74" t="s">
        <v>214</v>
      </c>
    </row>
    <row r="131" spans="1:3">
      <c r="A131" s="66">
        <f t="shared" si="1"/>
        <v>100</v>
      </c>
      <c r="B131" s="71">
        <v>1.5933466999999999</v>
      </c>
      <c r="C131" s="74" t="s">
        <v>214</v>
      </c>
    </row>
    <row r="132" spans="1:3">
      <c r="A132" s="66">
        <f t="shared" si="1"/>
        <v>101</v>
      </c>
      <c r="B132" s="71">
        <v>1.4741555799999999</v>
      </c>
      <c r="C132" s="74" t="s">
        <v>214</v>
      </c>
    </row>
    <row r="133" spans="1:3">
      <c r="A133" s="66">
        <f t="shared" si="1"/>
        <v>102</v>
      </c>
      <c r="B133" s="71">
        <v>-0.21419009999999999</v>
      </c>
      <c r="C133" s="74" t="s">
        <v>214</v>
      </c>
    </row>
    <row r="134" spans="1:3">
      <c r="A134" s="66">
        <f t="shared" si="1"/>
        <v>103</v>
      </c>
      <c r="B134" s="71">
        <v>-0.66049250000000004</v>
      </c>
      <c r="C134" s="74" t="s">
        <v>214</v>
      </c>
    </row>
    <row r="135" spans="1:3">
      <c r="A135" s="66">
        <f t="shared" si="1"/>
        <v>104</v>
      </c>
      <c r="B135" s="71">
        <v>1.1026210599999999</v>
      </c>
      <c r="C135" s="74" t="s">
        <v>214</v>
      </c>
    </row>
    <row r="136" spans="1:3">
      <c r="A136" s="66">
        <f t="shared" si="1"/>
        <v>105</v>
      </c>
      <c r="B136" s="71">
        <v>1.68341728</v>
      </c>
      <c r="C136" s="74" t="s">
        <v>214</v>
      </c>
    </row>
    <row r="137" spans="1:3">
      <c r="A137" s="66">
        <f t="shared" si="1"/>
        <v>106</v>
      </c>
      <c r="B137" s="71">
        <v>1.4891120000000001E-2</v>
      </c>
      <c r="C137" s="74" t="s">
        <v>214</v>
      </c>
    </row>
    <row r="138" spans="1:3">
      <c r="A138" s="66">
        <f t="shared" si="1"/>
        <v>107</v>
      </c>
      <c r="B138" s="71">
        <v>-0.94310512000000002</v>
      </c>
      <c r="C138" s="74" t="s">
        <v>214</v>
      </c>
    </row>
    <row r="139" spans="1:3">
      <c r="A139" s="66">
        <f t="shared" si="1"/>
        <v>108</v>
      </c>
      <c r="B139" s="71">
        <v>0.92899220999999998</v>
      </c>
      <c r="C139" s="74" t="s">
        <v>214</v>
      </c>
    </row>
    <row r="140" spans="1:3">
      <c r="A140" s="66">
        <f t="shared" si="1"/>
        <v>109</v>
      </c>
      <c r="B140" s="71">
        <v>0.91607786000000002</v>
      </c>
      <c r="C140" s="74" t="s">
        <v>214</v>
      </c>
    </row>
    <row r="141" spans="1:3">
      <c r="A141" s="66">
        <f t="shared" si="1"/>
        <v>110</v>
      </c>
      <c r="B141" s="71">
        <v>1.06031531</v>
      </c>
      <c r="C141" s="74" t="s">
        <v>214</v>
      </c>
    </row>
    <row r="142" spans="1:3">
      <c r="A142" s="66">
        <f t="shared" si="1"/>
        <v>111</v>
      </c>
      <c r="B142" s="71">
        <v>-0.31694478999999998</v>
      </c>
      <c r="C142" s="74" t="s">
        <v>214</v>
      </c>
    </row>
    <row r="143" spans="1:3">
      <c r="A143" s="66">
        <f t="shared" si="1"/>
        <v>112</v>
      </c>
      <c r="B143" s="71">
        <v>0.44566544000000002</v>
      </c>
      <c r="C143" s="74" t="s">
        <v>214</v>
      </c>
    </row>
    <row r="144" spans="1:3">
      <c r="A144" s="66">
        <f t="shared" si="1"/>
        <v>113</v>
      </c>
      <c r="B144" s="71">
        <v>1.9594960000000002E-2</v>
      </c>
      <c r="C144" s="74" t="s">
        <v>214</v>
      </c>
    </row>
    <row r="145" spans="1:3">
      <c r="A145" s="66">
        <f t="shared" si="1"/>
        <v>114</v>
      </c>
      <c r="B145" s="71">
        <v>-3.1759700099999999</v>
      </c>
      <c r="C145" s="74" t="s">
        <v>214</v>
      </c>
    </row>
    <row r="146" spans="1:3">
      <c r="A146" s="66">
        <f t="shared" si="1"/>
        <v>115</v>
      </c>
      <c r="B146" s="71">
        <v>1.5391153900000001</v>
      </c>
      <c r="C146" s="74" t="s">
        <v>214</v>
      </c>
    </row>
    <row r="147" spans="1:3">
      <c r="A147" s="66">
        <f t="shared" si="1"/>
        <v>116</v>
      </c>
      <c r="B147" s="71">
        <v>-3.0338636299999999</v>
      </c>
      <c r="C147" s="74" t="s">
        <v>214</v>
      </c>
    </row>
    <row r="148" spans="1:3">
      <c r="A148" s="66">
        <f t="shared" si="1"/>
        <v>117</v>
      </c>
      <c r="B148" s="71">
        <v>0.83830616999999996</v>
      </c>
      <c r="C148" s="74" t="s">
        <v>214</v>
      </c>
    </row>
    <row r="149" spans="1:3">
      <c r="A149" s="66">
        <f t="shared" si="1"/>
        <v>118</v>
      </c>
      <c r="B149" s="71">
        <v>0.20328203</v>
      </c>
      <c r="C149" s="74" t="s">
        <v>214</v>
      </c>
    </row>
    <row r="150" spans="1:3">
      <c r="A150" s="66">
        <f t="shared" si="1"/>
        <v>119</v>
      </c>
      <c r="B150" s="71">
        <v>-0.82696161999999995</v>
      </c>
      <c r="C150" s="74" t="s">
        <v>214</v>
      </c>
    </row>
    <row r="151" spans="1:3">
      <c r="A151" s="66">
        <f t="shared" si="1"/>
        <v>120</v>
      </c>
      <c r="B151" s="71">
        <v>-0.49677323000000001</v>
      </c>
      <c r="C151" s="74" t="s">
        <v>214</v>
      </c>
    </row>
    <row r="152" spans="1:3">
      <c r="A152" s="66">
        <f t="shared" si="1"/>
        <v>121</v>
      </c>
      <c r="B152" s="71">
        <v>1.53604041</v>
      </c>
      <c r="C152" s="74" t="s">
        <v>214</v>
      </c>
    </row>
    <row r="153" spans="1:3">
      <c r="A153" s="66">
        <f t="shared" si="1"/>
        <v>122</v>
      </c>
      <c r="B153" s="71">
        <v>-0.32562276000000001</v>
      </c>
      <c r="C153" s="74" t="s">
        <v>214</v>
      </c>
    </row>
    <row r="154" spans="1:3">
      <c r="A154" s="66">
        <f t="shared" si="1"/>
        <v>123</v>
      </c>
      <c r="B154" s="71">
        <v>-0.67156051999999999</v>
      </c>
      <c r="C154" s="74" t="s">
        <v>214</v>
      </c>
    </row>
    <row r="155" spans="1:3">
      <c r="A155" s="66">
        <f t="shared" si="1"/>
        <v>124</v>
      </c>
      <c r="B155" s="71">
        <v>-0.87393414999999997</v>
      </c>
      <c r="C155" s="74" t="s">
        <v>214</v>
      </c>
    </row>
    <row r="156" spans="1:3">
      <c r="A156" s="66">
        <f t="shared" si="1"/>
        <v>125</v>
      </c>
      <c r="B156" s="71">
        <v>-1.5653214600000001</v>
      </c>
      <c r="C156" s="74" t="s">
        <v>214</v>
      </c>
    </row>
    <row r="157" spans="1:3">
      <c r="A157" s="66">
        <f t="shared" si="1"/>
        <v>126</v>
      </c>
      <c r="B157" s="71">
        <v>-0.89714857000000003</v>
      </c>
      <c r="C157" s="74" t="s">
        <v>214</v>
      </c>
    </row>
    <row r="158" spans="1:3">
      <c r="A158" s="66">
        <f t="shared" si="1"/>
        <v>127</v>
      </c>
      <c r="B158" s="71">
        <v>-0.55467379999999999</v>
      </c>
      <c r="C158" s="74" t="s">
        <v>214</v>
      </c>
    </row>
    <row r="159" spans="1:3">
      <c r="A159" s="66">
        <f t="shared" si="1"/>
        <v>128</v>
      </c>
      <c r="B159" s="71">
        <v>-2.5334890200000002</v>
      </c>
      <c r="C159" s="74" t="s">
        <v>214</v>
      </c>
    </row>
    <row r="160" spans="1:3">
      <c r="A160" s="66">
        <f t="shared" si="1"/>
        <v>129</v>
      </c>
      <c r="B160" s="71">
        <v>-0.59888357999999997</v>
      </c>
      <c r="C160" s="74" t="s">
        <v>214</v>
      </c>
    </row>
    <row r="161" spans="1:3">
      <c r="A161" s="66">
        <f t="shared" ref="A161:A224" si="2">+A160+1</f>
        <v>130</v>
      </c>
      <c r="B161" s="71">
        <v>-1.3279217999999999</v>
      </c>
      <c r="C161" s="74" t="s">
        <v>214</v>
      </c>
    </row>
    <row r="162" spans="1:3">
      <c r="A162" s="66">
        <f t="shared" si="2"/>
        <v>131</v>
      </c>
      <c r="B162" s="71">
        <v>-0.10502097000000001</v>
      </c>
      <c r="C162" s="74" t="s">
        <v>214</v>
      </c>
    </row>
    <row r="163" spans="1:3">
      <c r="A163" s="66">
        <f t="shared" si="2"/>
        <v>132</v>
      </c>
      <c r="B163" s="71">
        <v>-0.46506702</v>
      </c>
      <c r="C163" s="74" t="s">
        <v>214</v>
      </c>
    </row>
    <row r="164" spans="1:3">
      <c r="A164" s="66">
        <f t="shared" si="2"/>
        <v>133</v>
      </c>
      <c r="B164" s="71">
        <v>-0.88970236000000003</v>
      </c>
      <c r="C164" s="74" t="s">
        <v>214</v>
      </c>
    </row>
    <row r="165" spans="1:3">
      <c r="A165" s="66">
        <f t="shared" si="2"/>
        <v>134</v>
      </c>
      <c r="B165" s="71">
        <v>-0.42653878000000001</v>
      </c>
      <c r="C165" s="74" t="s">
        <v>214</v>
      </c>
    </row>
    <row r="166" spans="1:3">
      <c r="A166" s="66">
        <f t="shared" si="2"/>
        <v>135</v>
      </c>
      <c r="B166" s="71">
        <v>-0.44359367999999999</v>
      </c>
      <c r="C166" s="74" t="s">
        <v>214</v>
      </c>
    </row>
    <row r="167" spans="1:3">
      <c r="A167" s="66">
        <f t="shared" si="2"/>
        <v>136</v>
      </c>
      <c r="B167" s="71">
        <v>-0.79412019</v>
      </c>
      <c r="C167" s="74" t="s">
        <v>214</v>
      </c>
    </row>
    <row r="168" spans="1:3">
      <c r="A168" s="66">
        <f t="shared" si="2"/>
        <v>137</v>
      </c>
      <c r="B168" s="71">
        <v>-0.72628943999999995</v>
      </c>
      <c r="C168" s="74" t="s">
        <v>214</v>
      </c>
    </row>
    <row r="169" spans="1:3">
      <c r="A169" s="66">
        <f t="shared" si="2"/>
        <v>138</v>
      </c>
      <c r="B169" s="71">
        <v>-7.9466700000000001E-2</v>
      </c>
      <c r="C169" s="74" t="s">
        <v>214</v>
      </c>
    </row>
    <row r="170" spans="1:3">
      <c r="A170" s="66">
        <f t="shared" si="2"/>
        <v>139</v>
      </c>
      <c r="B170" s="71">
        <v>0.84089784999999995</v>
      </c>
      <c r="C170" s="74" t="s">
        <v>214</v>
      </c>
    </row>
    <row r="171" spans="1:3">
      <c r="A171" s="66">
        <f t="shared" si="2"/>
        <v>140</v>
      </c>
      <c r="B171" s="71">
        <v>0.34730243999999999</v>
      </c>
      <c r="C171" s="74" t="s">
        <v>214</v>
      </c>
    </row>
    <row r="172" spans="1:3">
      <c r="A172" s="66">
        <f t="shared" si="2"/>
        <v>141</v>
      </c>
      <c r="B172" s="71">
        <v>-1.3652660299999999</v>
      </c>
      <c r="C172" s="74" t="s">
        <v>214</v>
      </c>
    </row>
    <row r="173" spans="1:3">
      <c r="A173" s="66">
        <f t="shared" si="2"/>
        <v>142</v>
      </c>
      <c r="B173" s="71">
        <v>-0.56094235000000003</v>
      </c>
      <c r="C173" s="74" t="s">
        <v>214</v>
      </c>
    </row>
    <row r="174" spans="1:3">
      <c r="A174" s="66">
        <f t="shared" si="2"/>
        <v>143</v>
      </c>
      <c r="B174" s="71">
        <v>0.39519632999999998</v>
      </c>
      <c r="C174" s="74" t="s">
        <v>214</v>
      </c>
    </row>
    <row r="175" spans="1:3">
      <c r="A175" s="66">
        <f t="shared" si="2"/>
        <v>144</v>
      </c>
      <c r="B175" s="71">
        <v>0.95733718000000001</v>
      </c>
      <c r="C175" s="74" t="s">
        <v>214</v>
      </c>
    </row>
    <row r="176" spans="1:3">
      <c r="A176" s="66">
        <f t="shared" si="2"/>
        <v>145</v>
      </c>
      <c r="B176" s="71">
        <v>0.18117801</v>
      </c>
      <c r="C176" s="74" t="s">
        <v>214</v>
      </c>
    </row>
    <row r="177" spans="1:3">
      <c r="A177" s="66">
        <f t="shared" si="2"/>
        <v>146</v>
      </c>
      <c r="B177" s="71">
        <v>0.48045390999999998</v>
      </c>
      <c r="C177" s="74" t="s">
        <v>214</v>
      </c>
    </row>
    <row r="178" spans="1:3">
      <c r="A178" s="66">
        <f t="shared" si="2"/>
        <v>147</v>
      </c>
      <c r="B178" s="71">
        <v>-0.27866874000000003</v>
      </c>
      <c r="C178" s="74" t="s">
        <v>214</v>
      </c>
    </row>
    <row r="179" spans="1:3">
      <c r="A179" s="66">
        <f t="shared" si="2"/>
        <v>148</v>
      </c>
      <c r="B179" s="71">
        <v>-1.7933767599999999</v>
      </c>
      <c r="C179" s="74" t="s">
        <v>214</v>
      </c>
    </row>
    <row r="180" spans="1:3">
      <c r="A180" s="66">
        <f t="shared" si="2"/>
        <v>149</v>
      </c>
      <c r="B180" s="71">
        <v>0.27467432000000003</v>
      </c>
      <c r="C180" s="74" t="s">
        <v>214</v>
      </c>
    </row>
    <row r="181" spans="1:3">
      <c r="A181" s="66">
        <f t="shared" si="2"/>
        <v>150</v>
      </c>
      <c r="B181" s="71">
        <v>-0.37286277000000001</v>
      </c>
      <c r="C181" s="74" t="s">
        <v>214</v>
      </c>
    </row>
    <row r="182" spans="1:3">
      <c r="A182" s="66">
        <f t="shared" si="2"/>
        <v>151</v>
      </c>
      <c r="B182" s="71">
        <v>0.18717125000000001</v>
      </c>
      <c r="C182" s="74" t="s">
        <v>214</v>
      </c>
    </row>
    <row r="183" spans="1:3">
      <c r="A183" s="66">
        <f t="shared" si="2"/>
        <v>152</v>
      </c>
      <c r="B183" s="71">
        <v>-0.27103660000000002</v>
      </c>
      <c r="C183" s="74" t="s">
        <v>214</v>
      </c>
    </row>
    <row r="184" spans="1:3">
      <c r="A184" s="66">
        <f t="shared" si="2"/>
        <v>153</v>
      </c>
      <c r="B184" s="71">
        <v>-8.1102199999999999E-2</v>
      </c>
      <c r="C184" s="74" t="s">
        <v>214</v>
      </c>
    </row>
    <row r="185" spans="1:3">
      <c r="A185" s="66">
        <f t="shared" si="2"/>
        <v>154</v>
      </c>
      <c r="B185" s="71">
        <v>0.44423912999999998</v>
      </c>
      <c r="C185" s="74" t="s">
        <v>214</v>
      </c>
    </row>
    <row r="186" spans="1:3">
      <c r="A186" s="66">
        <f t="shared" si="2"/>
        <v>155</v>
      </c>
      <c r="B186" s="71">
        <v>0.85222182000000002</v>
      </c>
      <c r="C186" s="74" t="s">
        <v>214</v>
      </c>
    </row>
    <row r="187" spans="1:3">
      <c r="A187" s="66">
        <f t="shared" si="2"/>
        <v>156</v>
      </c>
      <c r="B187" s="71">
        <v>0.22143676000000001</v>
      </c>
      <c r="C187" s="74" t="s">
        <v>214</v>
      </c>
    </row>
    <row r="188" spans="1:3">
      <c r="A188" s="66">
        <f t="shared" si="2"/>
        <v>157</v>
      </c>
      <c r="B188" s="71">
        <v>1.35770452</v>
      </c>
      <c r="C188" s="74" t="s">
        <v>214</v>
      </c>
    </row>
    <row r="189" spans="1:3">
      <c r="A189" s="66">
        <f t="shared" si="2"/>
        <v>158</v>
      </c>
      <c r="B189" s="71">
        <v>2.28824732</v>
      </c>
      <c r="C189" s="74" t="s">
        <v>214</v>
      </c>
    </row>
    <row r="190" spans="1:3">
      <c r="A190" s="66">
        <f t="shared" si="2"/>
        <v>159</v>
      </c>
      <c r="B190" s="71">
        <v>-0.84610936999999997</v>
      </c>
      <c r="C190" s="74" t="s">
        <v>214</v>
      </c>
    </row>
    <row r="191" spans="1:3">
      <c r="A191" s="66">
        <f t="shared" si="2"/>
        <v>160</v>
      </c>
      <c r="B191" s="71">
        <v>0.76417639999999998</v>
      </c>
      <c r="C191" s="74" t="s">
        <v>214</v>
      </c>
    </row>
    <row r="192" spans="1:3">
      <c r="A192" s="66">
        <f t="shared" si="2"/>
        <v>161</v>
      </c>
      <c r="B192" s="71">
        <v>-0.46661341000000001</v>
      </c>
      <c r="C192" s="74" t="s">
        <v>214</v>
      </c>
    </row>
    <row r="193" spans="1:3">
      <c r="A193" s="66">
        <f t="shared" si="2"/>
        <v>162</v>
      </c>
      <c r="B193" s="71">
        <v>0.4081823</v>
      </c>
      <c r="C193" s="74" t="s">
        <v>214</v>
      </c>
    </row>
    <row r="194" spans="1:3">
      <c r="A194" s="66">
        <f t="shared" si="2"/>
        <v>163</v>
      </c>
      <c r="B194" s="71">
        <v>-0.38075758999999998</v>
      </c>
      <c r="C194" s="74" t="s">
        <v>214</v>
      </c>
    </row>
    <row r="195" spans="1:3">
      <c r="A195" s="66">
        <f t="shared" si="2"/>
        <v>164</v>
      </c>
      <c r="B195" s="71">
        <v>0.19208969000000001</v>
      </c>
      <c r="C195" s="74" t="s">
        <v>214</v>
      </c>
    </row>
    <row r="196" spans="1:3">
      <c r="A196" s="66">
        <f t="shared" si="2"/>
        <v>165</v>
      </c>
      <c r="B196" s="71">
        <v>-1.3311770000000001</v>
      </c>
      <c r="C196" s="74" t="s">
        <v>214</v>
      </c>
    </row>
    <row r="197" spans="1:3">
      <c r="A197" s="66">
        <f t="shared" si="2"/>
        <v>166</v>
      </c>
      <c r="B197" s="71">
        <v>0.54603246999999999</v>
      </c>
      <c r="C197" s="74" t="s">
        <v>214</v>
      </c>
    </row>
    <row r="198" spans="1:3">
      <c r="A198" s="66">
        <f t="shared" si="2"/>
        <v>167</v>
      </c>
      <c r="B198" s="71">
        <v>-1.4333573399999999</v>
      </c>
      <c r="C198" s="74" t="s">
        <v>214</v>
      </c>
    </row>
    <row r="199" spans="1:3">
      <c r="A199" s="66">
        <f t="shared" si="2"/>
        <v>168</v>
      </c>
      <c r="B199" s="71">
        <v>-0.50577221999999999</v>
      </c>
      <c r="C199" s="74" t="s">
        <v>214</v>
      </c>
    </row>
    <row r="200" spans="1:3">
      <c r="A200" s="66">
        <f t="shared" si="2"/>
        <v>169</v>
      </c>
      <c r="B200" s="71">
        <v>0.15256621000000001</v>
      </c>
      <c r="C200" s="74" t="s">
        <v>214</v>
      </c>
    </row>
    <row r="201" spans="1:3">
      <c r="A201" s="66">
        <f t="shared" si="2"/>
        <v>170</v>
      </c>
      <c r="B201" s="71">
        <v>0.35945830000000001</v>
      </c>
      <c r="C201" s="74" t="s">
        <v>214</v>
      </c>
    </row>
    <row r="202" spans="1:3">
      <c r="A202" s="66">
        <f t="shared" si="2"/>
        <v>171</v>
      </c>
      <c r="B202" s="71">
        <v>-0.99373381999999999</v>
      </c>
      <c r="C202" s="74" t="s">
        <v>214</v>
      </c>
    </row>
    <row r="203" spans="1:3">
      <c r="A203" s="66">
        <f t="shared" si="2"/>
        <v>172</v>
      </c>
      <c r="B203" s="71">
        <v>-0.34478540000000002</v>
      </c>
      <c r="C203" s="74" t="s">
        <v>214</v>
      </c>
    </row>
    <row r="204" spans="1:3">
      <c r="A204" s="66">
        <f t="shared" si="2"/>
        <v>173</v>
      </c>
      <c r="B204" s="71">
        <v>1.5023364100000001</v>
      </c>
      <c r="C204" s="74" t="s">
        <v>214</v>
      </c>
    </row>
    <row r="205" spans="1:3">
      <c r="A205" s="66">
        <f t="shared" si="2"/>
        <v>174</v>
      </c>
      <c r="B205" s="71">
        <v>0.84598077000000005</v>
      </c>
      <c r="C205" s="74" t="s">
        <v>214</v>
      </c>
    </row>
    <row r="206" spans="1:3">
      <c r="A206" s="66">
        <f t="shared" si="2"/>
        <v>175</v>
      </c>
      <c r="B206" s="71">
        <v>0.67536563000000005</v>
      </c>
      <c r="C206" s="74" t="s">
        <v>214</v>
      </c>
    </row>
    <row r="207" spans="1:3">
      <c r="A207" s="66">
        <f t="shared" si="2"/>
        <v>176</v>
      </c>
      <c r="B207" s="71">
        <v>0.32167386999999997</v>
      </c>
      <c r="C207" s="74" t="s">
        <v>214</v>
      </c>
    </row>
    <row r="208" spans="1:3">
      <c r="A208" s="66">
        <f t="shared" si="2"/>
        <v>177</v>
      </c>
      <c r="B208" s="71">
        <v>-5.9403629999999999E-2</v>
      </c>
      <c r="C208" s="74" t="s">
        <v>214</v>
      </c>
    </row>
    <row r="209" spans="1:3">
      <c r="A209" s="66">
        <f t="shared" si="2"/>
        <v>178</v>
      </c>
      <c r="B209" s="71">
        <v>-1.92660838</v>
      </c>
      <c r="C209" s="74" t="s">
        <v>214</v>
      </c>
    </row>
    <row r="210" spans="1:3">
      <c r="A210" s="66">
        <f t="shared" si="2"/>
        <v>179</v>
      </c>
      <c r="B210" s="71">
        <v>-1.40826669</v>
      </c>
      <c r="C210" s="74" t="s">
        <v>214</v>
      </c>
    </row>
    <row r="211" spans="1:3">
      <c r="A211" s="66">
        <f t="shared" si="2"/>
        <v>180</v>
      </c>
      <c r="B211" s="71">
        <v>-1.7508343</v>
      </c>
      <c r="C211" s="74" t="s">
        <v>214</v>
      </c>
    </row>
    <row r="212" spans="1:3">
      <c r="A212" s="66">
        <f t="shared" si="2"/>
        <v>181</v>
      </c>
      <c r="B212" s="71">
        <v>-1.92813038</v>
      </c>
      <c r="C212" s="74" t="s">
        <v>214</v>
      </c>
    </row>
    <row r="213" spans="1:3">
      <c r="A213" s="66">
        <f t="shared" si="2"/>
        <v>182</v>
      </c>
      <c r="B213" s="71">
        <v>-0.33404589000000001</v>
      </c>
      <c r="C213" s="74" t="s">
        <v>214</v>
      </c>
    </row>
    <row r="214" spans="1:3">
      <c r="A214" s="66">
        <f t="shared" si="2"/>
        <v>183</v>
      </c>
      <c r="B214" s="71">
        <v>-2.4746389</v>
      </c>
      <c r="C214" s="74" t="s">
        <v>214</v>
      </c>
    </row>
    <row r="215" spans="1:3">
      <c r="A215" s="66">
        <f t="shared" si="2"/>
        <v>184</v>
      </c>
      <c r="B215" s="71">
        <v>-0.65975658999999998</v>
      </c>
      <c r="C215" s="74" t="s">
        <v>214</v>
      </c>
    </row>
    <row r="216" spans="1:3">
      <c r="A216" s="66">
        <f t="shared" si="2"/>
        <v>185</v>
      </c>
      <c r="B216" s="71">
        <v>0.26764839000000001</v>
      </c>
      <c r="C216" s="74" t="s">
        <v>214</v>
      </c>
    </row>
    <row r="217" spans="1:3">
      <c r="A217" s="66">
        <f t="shared" si="2"/>
        <v>186</v>
      </c>
      <c r="B217" s="71">
        <v>-0.23786766000000001</v>
      </c>
      <c r="C217" s="74" t="s">
        <v>214</v>
      </c>
    </row>
    <row r="218" spans="1:3">
      <c r="A218" s="66">
        <f t="shared" si="2"/>
        <v>187</v>
      </c>
      <c r="B218" s="71">
        <v>0.43983916000000001</v>
      </c>
      <c r="C218" s="74" t="s">
        <v>214</v>
      </c>
    </row>
    <row r="219" spans="1:3">
      <c r="A219" s="66">
        <f t="shared" si="2"/>
        <v>188</v>
      </c>
      <c r="B219" s="71">
        <v>0.18693512000000001</v>
      </c>
      <c r="C219" s="74" t="s">
        <v>214</v>
      </c>
    </row>
    <row r="220" spans="1:3">
      <c r="A220" s="66">
        <f t="shared" si="2"/>
        <v>189</v>
      </c>
      <c r="B220" s="71">
        <v>-0.41811387999999999</v>
      </c>
      <c r="C220" s="74" t="s">
        <v>214</v>
      </c>
    </row>
    <row r="221" spans="1:3">
      <c r="A221" s="66">
        <f t="shared" si="2"/>
        <v>190</v>
      </c>
      <c r="B221" s="71">
        <v>-1.27957122</v>
      </c>
      <c r="C221" s="74" t="s">
        <v>214</v>
      </c>
    </row>
    <row r="222" spans="1:3">
      <c r="A222" s="66">
        <f t="shared" si="2"/>
        <v>191</v>
      </c>
      <c r="B222" s="71">
        <v>-0.47697434999999999</v>
      </c>
      <c r="C222" s="74" t="s">
        <v>214</v>
      </c>
    </row>
    <row r="223" spans="1:3">
      <c r="A223" s="66">
        <f t="shared" si="2"/>
        <v>192</v>
      </c>
      <c r="B223" s="71">
        <v>4.7842179999999998E-2</v>
      </c>
      <c r="C223" s="74" t="s">
        <v>214</v>
      </c>
    </row>
    <row r="224" spans="1:3">
      <c r="A224" s="66">
        <f t="shared" si="2"/>
        <v>193</v>
      </c>
      <c r="B224" s="71">
        <v>1.3076733700000001</v>
      </c>
      <c r="C224" s="74" t="s">
        <v>214</v>
      </c>
    </row>
    <row r="225" spans="1:3">
      <c r="A225" s="66">
        <f t="shared" ref="A225:A288" si="3">+A224+1</f>
        <v>194</v>
      </c>
      <c r="B225" s="71">
        <v>-7.5592210000000007E-2</v>
      </c>
      <c r="C225" s="74" t="s">
        <v>214</v>
      </c>
    </row>
    <row r="226" spans="1:3">
      <c r="A226" s="66">
        <f t="shared" si="3"/>
        <v>195</v>
      </c>
      <c r="B226" s="71">
        <v>-0.81188218000000001</v>
      </c>
      <c r="C226" s="74" t="s">
        <v>214</v>
      </c>
    </row>
    <row r="227" spans="1:3">
      <c r="A227" s="66">
        <f t="shared" si="3"/>
        <v>196</v>
      </c>
      <c r="B227" s="71">
        <v>-0.51104837000000003</v>
      </c>
      <c r="C227" s="74" t="s">
        <v>214</v>
      </c>
    </row>
    <row r="228" spans="1:3">
      <c r="A228" s="66">
        <f t="shared" si="3"/>
        <v>197</v>
      </c>
      <c r="B228" s="71">
        <v>1.9842498099999999</v>
      </c>
      <c r="C228" s="74" t="s">
        <v>214</v>
      </c>
    </row>
    <row r="229" spans="1:3">
      <c r="A229" s="66">
        <f t="shared" si="3"/>
        <v>198</v>
      </c>
      <c r="B229" s="71">
        <v>-0.72489742999999995</v>
      </c>
      <c r="C229" s="74" t="s">
        <v>214</v>
      </c>
    </row>
    <row r="230" spans="1:3">
      <c r="A230" s="66">
        <f t="shared" si="3"/>
        <v>199</v>
      </c>
      <c r="B230" s="71">
        <v>-1.3168003500000001</v>
      </c>
      <c r="C230" s="74" t="s">
        <v>214</v>
      </c>
    </row>
    <row r="231" spans="1:3">
      <c r="A231" s="66">
        <f t="shared" si="3"/>
        <v>200</v>
      </c>
      <c r="B231" s="71">
        <v>5.3917329999999999E-2</v>
      </c>
      <c r="C231" s="74" t="s">
        <v>214</v>
      </c>
    </row>
    <row r="232" spans="1:3">
      <c r="A232" s="66">
        <f t="shared" si="3"/>
        <v>201</v>
      </c>
      <c r="B232" s="71">
        <v>0.43407614999999999</v>
      </c>
      <c r="C232" s="74" t="s">
        <v>214</v>
      </c>
    </row>
    <row r="233" spans="1:3">
      <c r="A233" s="66">
        <f t="shared" si="3"/>
        <v>202</v>
      </c>
      <c r="B233" s="71">
        <v>-0.69390065000000001</v>
      </c>
      <c r="C233" s="74" t="s">
        <v>214</v>
      </c>
    </row>
    <row r="234" spans="1:3">
      <c r="A234" s="66">
        <f t="shared" si="3"/>
        <v>203</v>
      </c>
      <c r="B234" s="71">
        <v>1.0752869599999999</v>
      </c>
      <c r="C234" s="74" t="s">
        <v>214</v>
      </c>
    </row>
    <row r="235" spans="1:3">
      <c r="A235" s="66">
        <f t="shared" si="3"/>
        <v>204</v>
      </c>
      <c r="B235" s="71">
        <v>0.887208</v>
      </c>
      <c r="C235" s="74" t="s">
        <v>214</v>
      </c>
    </row>
    <row r="236" spans="1:3">
      <c r="A236" s="66">
        <f t="shared" si="3"/>
        <v>205</v>
      </c>
      <c r="B236" s="71">
        <v>-1.1442574700000001</v>
      </c>
      <c r="C236" s="74" t="s">
        <v>214</v>
      </c>
    </row>
    <row r="237" spans="1:3">
      <c r="A237" s="66">
        <f t="shared" si="3"/>
        <v>206</v>
      </c>
      <c r="B237" s="71">
        <v>-1.61716408</v>
      </c>
      <c r="C237" s="74" t="s">
        <v>214</v>
      </c>
    </row>
    <row r="238" spans="1:3">
      <c r="A238" s="66">
        <f t="shared" si="3"/>
        <v>207</v>
      </c>
      <c r="B238" s="71">
        <v>-1.1874834299999999</v>
      </c>
      <c r="C238" s="74" t="s">
        <v>214</v>
      </c>
    </row>
    <row r="239" spans="1:3">
      <c r="A239" s="66">
        <f t="shared" si="3"/>
        <v>208</v>
      </c>
      <c r="B239" s="71">
        <v>1.35957979</v>
      </c>
      <c r="C239" s="74" t="s">
        <v>214</v>
      </c>
    </row>
    <row r="240" spans="1:3">
      <c r="A240" s="66">
        <f t="shared" si="3"/>
        <v>209</v>
      </c>
      <c r="B240" s="71">
        <v>-0.44344016000000003</v>
      </c>
      <c r="C240" s="74" t="s">
        <v>214</v>
      </c>
    </row>
    <row r="241" spans="1:3">
      <c r="A241" s="66">
        <f t="shared" si="3"/>
        <v>210</v>
      </c>
      <c r="B241" s="71">
        <v>-1.2144662100000001</v>
      </c>
      <c r="C241" s="74" t="s">
        <v>214</v>
      </c>
    </row>
    <row r="242" spans="1:3">
      <c r="A242" s="66">
        <f t="shared" si="3"/>
        <v>211</v>
      </c>
      <c r="B242" s="71">
        <v>-1.5324395</v>
      </c>
      <c r="C242" s="74" t="s">
        <v>214</v>
      </c>
    </row>
    <row r="243" spans="1:3">
      <c r="A243" s="66">
        <f t="shared" si="3"/>
        <v>212</v>
      </c>
      <c r="B243" s="71">
        <v>0.24018025000000001</v>
      </c>
      <c r="C243" s="74" t="s">
        <v>214</v>
      </c>
    </row>
    <row r="244" spans="1:3">
      <c r="A244" s="66">
        <f t="shared" si="3"/>
        <v>213</v>
      </c>
      <c r="B244" s="71">
        <v>1.11641185</v>
      </c>
      <c r="C244" s="74" t="s">
        <v>214</v>
      </c>
    </row>
    <row r="245" spans="1:3">
      <c r="A245" s="66">
        <f t="shared" si="3"/>
        <v>214</v>
      </c>
      <c r="B245" s="71">
        <v>-1.3924633</v>
      </c>
      <c r="C245" s="74" t="s">
        <v>214</v>
      </c>
    </row>
    <row r="246" spans="1:3">
      <c r="A246" s="66">
        <f t="shared" si="3"/>
        <v>215</v>
      </c>
      <c r="B246" s="71">
        <v>0.25358362000000001</v>
      </c>
      <c r="C246" s="74" t="s">
        <v>214</v>
      </c>
    </row>
    <row r="247" spans="1:3">
      <c r="A247" s="66">
        <f t="shared" si="3"/>
        <v>216</v>
      </c>
      <c r="B247" s="71">
        <v>-0.43218092000000002</v>
      </c>
      <c r="C247" s="74" t="s">
        <v>214</v>
      </c>
    </row>
    <row r="248" spans="1:3">
      <c r="A248" s="66">
        <f t="shared" si="3"/>
        <v>217</v>
      </c>
      <c r="B248" s="71">
        <v>-0.25498915999999999</v>
      </c>
      <c r="C248" s="74" t="s">
        <v>214</v>
      </c>
    </row>
    <row r="249" spans="1:3">
      <c r="A249" s="66">
        <f t="shared" si="3"/>
        <v>218</v>
      </c>
      <c r="B249" s="71">
        <v>-1.20470181</v>
      </c>
      <c r="C249" s="74" t="s">
        <v>214</v>
      </c>
    </row>
    <row r="250" spans="1:3">
      <c r="A250" s="66">
        <f t="shared" si="3"/>
        <v>219</v>
      </c>
      <c r="B250" s="71">
        <v>1.38989853</v>
      </c>
      <c r="C250" s="74" t="s">
        <v>214</v>
      </c>
    </row>
    <row r="251" spans="1:3">
      <c r="A251" s="66">
        <f t="shared" si="3"/>
        <v>220</v>
      </c>
      <c r="B251" s="71">
        <v>0.52683765000000005</v>
      </c>
      <c r="C251" s="74" t="s">
        <v>214</v>
      </c>
    </row>
    <row r="252" spans="1:3">
      <c r="A252" s="66">
        <f t="shared" si="3"/>
        <v>221</v>
      </c>
      <c r="B252" s="71">
        <v>0.85754902</v>
      </c>
      <c r="C252" s="74" t="s">
        <v>214</v>
      </c>
    </row>
    <row r="253" spans="1:3">
      <c r="A253" s="66">
        <f t="shared" si="3"/>
        <v>222</v>
      </c>
      <c r="B253" s="71">
        <v>0.78163494</v>
      </c>
      <c r="C253" s="74" t="s">
        <v>214</v>
      </c>
    </row>
    <row r="254" spans="1:3">
      <c r="A254" s="66">
        <f t="shared" si="3"/>
        <v>223</v>
      </c>
      <c r="B254" s="71">
        <v>0.25855897999999999</v>
      </c>
      <c r="C254" s="74" t="s">
        <v>214</v>
      </c>
    </row>
    <row r="255" spans="1:3">
      <c r="A255" s="66">
        <f t="shared" si="3"/>
        <v>224</v>
      </c>
      <c r="B255" s="71">
        <v>-0.21552004999999999</v>
      </c>
      <c r="C255" s="74" t="s">
        <v>214</v>
      </c>
    </row>
    <row r="256" spans="1:3">
      <c r="A256" s="66">
        <f t="shared" si="3"/>
        <v>225</v>
      </c>
      <c r="B256" s="71">
        <v>5.8494249999999998E-2</v>
      </c>
      <c r="C256" s="74" t="s">
        <v>214</v>
      </c>
    </row>
    <row r="257" spans="1:3">
      <c r="A257" s="66">
        <f t="shared" si="3"/>
        <v>226</v>
      </c>
      <c r="B257" s="71">
        <v>0.72631266000000005</v>
      </c>
      <c r="C257" s="74" t="s">
        <v>214</v>
      </c>
    </row>
    <row r="258" spans="1:3">
      <c r="A258" s="66">
        <f t="shared" si="3"/>
        <v>227</v>
      </c>
      <c r="B258" s="71">
        <v>-2.0315600800000002</v>
      </c>
      <c r="C258" s="74" t="s">
        <v>214</v>
      </c>
    </row>
    <row r="259" spans="1:3">
      <c r="A259" s="66">
        <f t="shared" si="3"/>
        <v>228</v>
      </c>
      <c r="B259" s="71">
        <v>0.96798337999999995</v>
      </c>
      <c r="C259" s="74" t="s">
        <v>214</v>
      </c>
    </row>
    <row r="260" spans="1:3">
      <c r="A260" s="66">
        <f t="shared" si="3"/>
        <v>229</v>
      </c>
      <c r="B260" s="71">
        <v>-1.76103784</v>
      </c>
      <c r="C260" s="74" t="s">
        <v>214</v>
      </c>
    </row>
    <row r="261" spans="1:3">
      <c r="A261" s="66">
        <f t="shared" si="3"/>
        <v>230</v>
      </c>
      <c r="B261" s="71">
        <v>0.30477296999999998</v>
      </c>
      <c r="C261" s="74" t="s">
        <v>214</v>
      </c>
    </row>
    <row r="262" spans="1:3">
      <c r="A262" s="66">
        <f t="shared" si="3"/>
        <v>231</v>
      </c>
      <c r="B262" s="71">
        <v>-0.71473330000000002</v>
      </c>
      <c r="C262" s="74" t="s">
        <v>214</v>
      </c>
    </row>
    <row r="263" spans="1:3">
      <c r="A263" s="66">
        <f t="shared" si="3"/>
        <v>232</v>
      </c>
      <c r="B263" s="71">
        <v>7.2744509999999998E-2</v>
      </c>
      <c r="C263" s="74" t="s">
        <v>214</v>
      </c>
    </row>
    <row r="264" spans="1:3">
      <c r="A264" s="66">
        <f t="shared" si="3"/>
        <v>233</v>
      </c>
      <c r="B264" s="71">
        <v>0.14770069999999999</v>
      </c>
      <c r="C264" s="74" t="s">
        <v>214</v>
      </c>
    </row>
    <row r="265" spans="1:3">
      <c r="A265" s="66">
        <f t="shared" si="3"/>
        <v>234</v>
      </c>
      <c r="B265" s="71">
        <v>0.41732934999999999</v>
      </c>
      <c r="C265" s="74" t="s">
        <v>214</v>
      </c>
    </row>
    <row r="266" spans="1:3">
      <c r="A266" s="66">
        <f t="shared" si="3"/>
        <v>235</v>
      </c>
      <c r="B266" s="71">
        <v>0.12673343000000001</v>
      </c>
      <c r="C266" s="74" t="s">
        <v>214</v>
      </c>
    </row>
    <row r="267" spans="1:3">
      <c r="A267" s="66">
        <f t="shared" si="3"/>
        <v>236</v>
      </c>
      <c r="B267" s="71">
        <v>-1.60513526</v>
      </c>
      <c r="C267" s="74" t="s">
        <v>214</v>
      </c>
    </row>
    <row r="268" spans="1:3">
      <c r="A268" s="66">
        <f t="shared" si="3"/>
        <v>237</v>
      </c>
      <c r="B268" s="71">
        <v>0.92096151000000004</v>
      </c>
      <c r="C268" s="74" t="s">
        <v>214</v>
      </c>
    </row>
    <row r="269" spans="1:3">
      <c r="A269" s="66">
        <f t="shared" si="3"/>
        <v>238</v>
      </c>
      <c r="B269" s="71">
        <v>-0.17347694999999999</v>
      </c>
      <c r="C269" s="74" t="s">
        <v>214</v>
      </c>
    </row>
    <row r="270" spans="1:3">
      <c r="A270" s="66">
        <f t="shared" si="3"/>
        <v>239</v>
      </c>
      <c r="B270" s="71">
        <v>1.1629524</v>
      </c>
      <c r="C270" s="74" t="s">
        <v>214</v>
      </c>
    </row>
    <row r="271" spans="1:3">
      <c r="A271" s="66">
        <f t="shared" si="3"/>
        <v>240</v>
      </c>
      <c r="B271" s="71">
        <v>0.52393765000000003</v>
      </c>
      <c r="C271" s="74" t="s">
        <v>214</v>
      </c>
    </row>
    <row r="272" spans="1:3">
      <c r="A272" s="66">
        <f t="shared" si="3"/>
        <v>241</v>
      </c>
      <c r="B272" s="71">
        <v>0.56124065000000001</v>
      </c>
      <c r="C272" s="74" t="s">
        <v>214</v>
      </c>
    </row>
    <row r="273" spans="1:3">
      <c r="A273" s="66">
        <f t="shared" si="3"/>
        <v>242</v>
      </c>
      <c r="B273" s="71">
        <v>0.61973615999999998</v>
      </c>
      <c r="C273" s="74" t="s">
        <v>214</v>
      </c>
    </row>
    <row r="274" spans="1:3">
      <c r="A274" s="66">
        <f t="shared" si="3"/>
        <v>243</v>
      </c>
      <c r="B274" s="71">
        <v>0.18894504000000001</v>
      </c>
      <c r="C274" s="74" t="s">
        <v>214</v>
      </c>
    </row>
    <row r="275" spans="1:3">
      <c r="A275" s="66">
        <f t="shared" si="3"/>
        <v>244</v>
      </c>
      <c r="B275" s="71">
        <v>-1.56806818</v>
      </c>
      <c r="C275" s="74" t="s">
        <v>214</v>
      </c>
    </row>
    <row r="276" spans="1:3">
      <c r="A276" s="66">
        <f t="shared" si="3"/>
        <v>245</v>
      </c>
      <c r="B276" s="71">
        <v>-0.40517593000000002</v>
      </c>
      <c r="C276" s="74" t="s">
        <v>214</v>
      </c>
    </row>
    <row r="277" spans="1:3">
      <c r="A277" s="66">
        <f t="shared" si="3"/>
        <v>246</v>
      </c>
      <c r="B277" s="71">
        <v>0.40307684999999999</v>
      </c>
      <c r="C277" s="74" t="s">
        <v>214</v>
      </c>
    </row>
    <row r="278" spans="1:3">
      <c r="A278" s="66">
        <f t="shared" si="3"/>
        <v>247</v>
      </c>
      <c r="B278" s="71">
        <v>-0.56978127999999995</v>
      </c>
      <c r="C278" s="74" t="s">
        <v>214</v>
      </c>
    </row>
    <row r="279" spans="1:3">
      <c r="A279" s="66">
        <f t="shared" si="3"/>
        <v>248</v>
      </c>
      <c r="B279" s="71">
        <v>-1.4640763299999999</v>
      </c>
      <c r="C279" s="74" t="s">
        <v>214</v>
      </c>
    </row>
    <row r="280" spans="1:3">
      <c r="A280" s="66">
        <f t="shared" si="3"/>
        <v>249</v>
      </c>
      <c r="B280" s="71">
        <v>0.41705786</v>
      </c>
      <c r="C280" s="74" t="s">
        <v>214</v>
      </c>
    </row>
    <row r="281" spans="1:3">
      <c r="A281" s="66">
        <f t="shared" si="3"/>
        <v>250</v>
      </c>
      <c r="B281" s="71">
        <v>-1.26543381</v>
      </c>
      <c r="C281" s="74" t="s">
        <v>214</v>
      </c>
    </row>
    <row r="282" spans="1:3">
      <c r="A282" s="66">
        <f t="shared" si="3"/>
        <v>251</v>
      </c>
      <c r="B282" s="71">
        <v>0.50558946999999999</v>
      </c>
      <c r="C282" s="74" t="s">
        <v>214</v>
      </c>
    </row>
    <row r="283" spans="1:3">
      <c r="A283" s="66">
        <f t="shared" si="3"/>
        <v>252</v>
      </c>
      <c r="B283" s="71">
        <v>0.37155684999999999</v>
      </c>
      <c r="C283" s="74" t="s">
        <v>214</v>
      </c>
    </row>
    <row r="284" spans="1:3">
      <c r="A284" s="66">
        <f t="shared" si="3"/>
        <v>253</v>
      </c>
      <c r="B284" s="71">
        <v>0.42602681999999997</v>
      </c>
      <c r="C284" s="74" t="s">
        <v>214</v>
      </c>
    </row>
    <row r="285" spans="1:3">
      <c r="A285" s="66">
        <f t="shared" si="3"/>
        <v>254</v>
      </c>
      <c r="B285" s="71">
        <v>-0.46831170999999999</v>
      </c>
      <c r="C285" s="74" t="s">
        <v>214</v>
      </c>
    </row>
    <row r="286" spans="1:3">
      <c r="A286" s="66">
        <f t="shared" si="3"/>
        <v>255</v>
      </c>
      <c r="B286" s="71">
        <v>-0.46140487000000002</v>
      </c>
      <c r="C286" s="74" t="s">
        <v>214</v>
      </c>
    </row>
    <row r="287" spans="1:3">
      <c r="A287" s="66">
        <f t="shared" si="3"/>
        <v>256</v>
      </c>
      <c r="B287" s="71">
        <v>-0.81742210000000004</v>
      </c>
      <c r="C287" s="74" t="s">
        <v>214</v>
      </c>
    </row>
    <row r="288" spans="1:3">
      <c r="A288" s="66">
        <f t="shared" si="3"/>
        <v>257</v>
      </c>
      <c r="B288" s="71">
        <v>-0.13360282000000001</v>
      </c>
      <c r="C288" s="74" t="s">
        <v>214</v>
      </c>
    </row>
    <row r="289" spans="1:3">
      <c r="A289" s="66">
        <f t="shared" ref="A289:A291" si="4">+A288+1</f>
        <v>258</v>
      </c>
      <c r="B289" s="71">
        <v>0.40368270000000001</v>
      </c>
      <c r="C289" s="74" t="s">
        <v>214</v>
      </c>
    </row>
    <row r="290" spans="1:3">
      <c r="A290" s="66">
        <f t="shared" si="4"/>
        <v>259</v>
      </c>
      <c r="B290" s="71">
        <v>-1.8278166899999999</v>
      </c>
      <c r="C290" s="74" t="s">
        <v>214</v>
      </c>
    </row>
    <row r="291" spans="1:3">
      <c r="A291" s="66">
        <f t="shared" si="4"/>
        <v>260</v>
      </c>
      <c r="B291" s="71">
        <v>8.0451179999999997E-2</v>
      </c>
      <c r="C291" s="74" t="s">
        <v>214</v>
      </c>
    </row>
  </sheetData>
  <mergeCells count="8">
    <mergeCell ref="B22:H22"/>
    <mergeCell ref="A25:H25"/>
    <mergeCell ref="A3:G3"/>
    <mergeCell ref="A14:H14"/>
    <mergeCell ref="B15:H15"/>
    <mergeCell ref="A17:H17"/>
    <mergeCell ref="B18:H18"/>
    <mergeCell ref="A21:H21"/>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190D08-CEB0-45DC-ADB6-C74EC11CCFA4}">
  <sheetPr>
    <tabColor theme="9" tint="0.59999389629810485"/>
  </sheetPr>
  <dimension ref="A1:I291"/>
  <sheetViews>
    <sheetView showGridLines="0" zoomScale="115" zoomScaleNormal="115" workbookViewId="0">
      <selection sqref="A1:XFD1"/>
    </sheetView>
  </sheetViews>
  <sheetFormatPr defaultRowHeight="14.45"/>
  <cols>
    <col min="1" max="1" width="10.28515625" customWidth="1"/>
    <col min="2" max="2" width="20.7109375" customWidth="1"/>
    <col min="3" max="3" width="13.7109375" customWidth="1"/>
    <col min="4" max="6" width="20.7109375" customWidth="1"/>
  </cols>
  <sheetData>
    <row r="1" spans="1:9" ht="18">
      <c r="A1" s="2" t="s">
        <v>246</v>
      </c>
    </row>
    <row r="2" spans="1:9">
      <c r="A2" s="14" t="s">
        <v>32</v>
      </c>
    </row>
    <row r="3" spans="1:9" ht="46.9" customHeight="1">
      <c r="A3" s="197" t="s">
        <v>225</v>
      </c>
      <c r="B3" s="198"/>
      <c r="C3" s="198"/>
      <c r="D3" s="198"/>
      <c r="E3" s="198"/>
      <c r="F3" s="198"/>
      <c r="G3" s="199"/>
    </row>
    <row r="5" spans="1:9">
      <c r="A5" s="73" t="s">
        <v>226</v>
      </c>
    </row>
    <row r="6" spans="1:9" ht="15.6">
      <c r="A6" t="s">
        <v>227</v>
      </c>
      <c r="B6" s="68">
        <v>0.05</v>
      </c>
    </row>
    <row r="7" spans="1:9">
      <c r="A7" t="s">
        <v>228</v>
      </c>
      <c r="B7" s="68">
        <v>2.5000000000000001E-2</v>
      </c>
    </row>
    <row r="8" spans="1:9">
      <c r="A8" t="s">
        <v>229</v>
      </c>
      <c r="B8" s="68">
        <v>0.3</v>
      </c>
    </row>
    <row r="9" spans="1:9">
      <c r="A9" t="s">
        <v>230</v>
      </c>
      <c r="B9" s="68">
        <v>4.0000000000000001E-3</v>
      </c>
    </row>
    <row r="10" spans="1:9">
      <c r="A10" t="s">
        <v>231</v>
      </c>
      <c r="B10">
        <v>20</v>
      </c>
    </row>
    <row r="11" spans="1:9">
      <c r="A11" t="s">
        <v>232</v>
      </c>
      <c r="B11" s="69">
        <f>1/12</f>
        <v>8.3333333333333329E-2</v>
      </c>
    </row>
    <row r="12" spans="1:9">
      <c r="B12" s="69"/>
    </row>
    <row r="13" spans="1:9">
      <c r="A13" t="s">
        <v>233</v>
      </c>
      <c r="B13" s="69"/>
    </row>
    <row r="14" spans="1:9">
      <c r="A14" s="190" t="s">
        <v>234</v>
      </c>
      <c r="B14" s="190"/>
      <c r="C14" s="190"/>
      <c r="D14" s="190"/>
      <c r="E14" s="190"/>
      <c r="F14" s="190"/>
      <c r="G14" s="190"/>
      <c r="H14" s="190"/>
    </row>
    <row r="15" spans="1:9" ht="76.900000000000006" customHeight="1">
      <c r="A15" s="7" t="s">
        <v>58</v>
      </c>
      <c r="B15" s="191" t="s">
        <v>247</v>
      </c>
      <c r="C15" s="191"/>
      <c r="D15" s="191"/>
      <c r="E15" s="191"/>
      <c r="F15" s="191"/>
      <c r="G15" s="191"/>
      <c r="H15" s="191"/>
      <c r="I15" s="7"/>
    </row>
    <row r="16" spans="1:9">
      <c r="B16" s="69"/>
    </row>
    <row r="17" spans="1:8">
      <c r="A17" s="190" t="s">
        <v>235</v>
      </c>
      <c r="B17" s="190"/>
      <c r="C17" s="190"/>
      <c r="D17" s="190"/>
      <c r="E17" s="190"/>
      <c r="F17" s="190"/>
      <c r="G17" s="190"/>
      <c r="H17" s="190"/>
    </row>
    <row r="18" spans="1:8" ht="90" customHeight="1">
      <c r="A18" s="7" t="s">
        <v>58</v>
      </c>
      <c r="B18" s="191" t="s">
        <v>248</v>
      </c>
      <c r="C18" s="191"/>
      <c r="D18" s="191"/>
      <c r="E18" s="191"/>
      <c r="F18" s="191"/>
      <c r="G18" s="191"/>
      <c r="H18" s="191"/>
    </row>
    <row r="19" spans="1:8">
      <c r="B19" s="69"/>
    </row>
    <row r="20" spans="1:8">
      <c r="A20" t="s">
        <v>236</v>
      </c>
      <c r="B20" s="69"/>
    </row>
    <row r="21" spans="1:8">
      <c r="A21" s="190" t="s">
        <v>237</v>
      </c>
      <c r="B21" s="190"/>
      <c r="C21" s="190"/>
      <c r="D21" s="190"/>
      <c r="E21" s="190"/>
      <c r="F21" s="190"/>
      <c r="G21" s="190"/>
      <c r="H21" s="190"/>
    </row>
    <row r="22" spans="1:8" ht="64.900000000000006" customHeight="1">
      <c r="A22" s="7" t="s">
        <v>58</v>
      </c>
      <c r="B22" s="191" t="s">
        <v>249</v>
      </c>
      <c r="C22" s="191"/>
      <c r="D22" s="191"/>
      <c r="E22" s="191"/>
      <c r="F22" s="191"/>
      <c r="G22" s="191"/>
      <c r="H22" s="191"/>
    </row>
    <row r="23" spans="1:8">
      <c r="B23" s="69"/>
    </row>
    <row r="24" spans="1:8">
      <c r="A24" t="s">
        <v>238</v>
      </c>
      <c r="B24" s="69"/>
    </row>
    <row r="25" spans="1:8">
      <c r="A25" s="190" t="s">
        <v>239</v>
      </c>
      <c r="B25" s="190"/>
      <c r="C25" s="190"/>
      <c r="D25" s="190"/>
      <c r="E25" s="190"/>
      <c r="F25" s="190"/>
      <c r="G25" s="190"/>
      <c r="H25" s="190"/>
    </row>
    <row r="26" spans="1:8">
      <c r="A26" s="30" t="s">
        <v>240</v>
      </c>
      <c r="B26" s="16"/>
      <c r="C26" s="16"/>
      <c r="D26" s="16"/>
      <c r="E26" s="16"/>
      <c r="F26" s="16"/>
      <c r="G26" s="16"/>
      <c r="H26" s="16"/>
    </row>
    <row r="27" spans="1:8">
      <c r="A27" t="s">
        <v>241</v>
      </c>
      <c r="B27" s="76">
        <f>10000*EXP(-SUM(C31:C291)/12)</f>
        <v>6001.1795408952303</v>
      </c>
      <c r="D27" s="45" t="s">
        <v>250</v>
      </c>
    </row>
    <row r="29" spans="1:8">
      <c r="A29" s="73" t="s">
        <v>242</v>
      </c>
    </row>
    <row r="30" spans="1:8">
      <c r="A30" s="1" t="s">
        <v>243</v>
      </c>
      <c r="B30" s="1" t="s">
        <v>244</v>
      </c>
      <c r="C30" s="4" t="s">
        <v>245</v>
      </c>
    </row>
    <row r="31" spans="1:8">
      <c r="A31" s="66">
        <v>0</v>
      </c>
      <c r="B31" s="70"/>
      <c r="C31" s="74">
        <f>B6</f>
        <v>0.05</v>
      </c>
      <c r="E31" s="72"/>
    </row>
    <row r="32" spans="1:8">
      <c r="A32" s="66">
        <f>+A31+1</f>
        <v>1</v>
      </c>
      <c r="B32" s="71">
        <v>0.10133117</v>
      </c>
      <c r="C32" s="75">
        <f>C31+$B$8*($B$7-C31)*$B$11+$B$9*SQRT($B$11)*B32</f>
        <v>4.9492007156553601E-2</v>
      </c>
      <c r="E32" s="72"/>
    </row>
    <row r="33" spans="1:5">
      <c r="A33" s="66">
        <f t="shared" ref="A33:A96" si="0">+A32+1</f>
        <v>2</v>
      </c>
      <c r="B33" s="71">
        <v>-0.25195696000000001</v>
      </c>
      <c r="C33" s="75">
        <f t="shared" ref="C33:C96" si="1">C32+$B$8*($B$7-C32)*$B$11+$B$9*SQRT($B$11)*B33</f>
        <v>4.858877214027936E-2</v>
      </c>
      <c r="E33" s="72"/>
    </row>
    <row r="34" spans="1:5">
      <c r="A34" s="66">
        <f t="shared" si="0"/>
        <v>3</v>
      </c>
      <c r="B34" s="71">
        <v>-0.44275165999999999</v>
      </c>
      <c r="C34" s="75">
        <f t="shared" si="1"/>
        <v>4.7487807256602066E-2</v>
      </c>
      <c r="E34" s="72"/>
    </row>
    <row r="35" spans="1:5">
      <c r="A35" s="66">
        <f t="shared" si="0"/>
        <v>4</v>
      </c>
      <c r="B35" s="71">
        <v>-0.47426787999999998</v>
      </c>
      <c r="C35" s="75">
        <f t="shared" si="1"/>
        <v>4.6377974698815029E-2</v>
      </c>
      <c r="E35" s="72"/>
    </row>
    <row r="36" spans="1:5">
      <c r="A36" s="66">
        <f t="shared" si="0"/>
        <v>5</v>
      </c>
      <c r="B36" s="71">
        <v>-0.36118194999999997</v>
      </c>
      <c r="C36" s="75">
        <f t="shared" si="1"/>
        <v>4.542646833922679E-2</v>
      </c>
      <c r="E36" s="72"/>
    </row>
    <row r="37" spans="1:5">
      <c r="A37" s="66">
        <f t="shared" si="0"/>
        <v>6</v>
      </c>
      <c r="B37" s="71">
        <v>0.49312540999999999</v>
      </c>
      <c r="C37" s="75">
        <f t="shared" si="1"/>
        <v>4.5485218807161609E-2</v>
      </c>
    </row>
    <row r="38" spans="1:5">
      <c r="A38" s="66">
        <f t="shared" si="0"/>
        <v>7</v>
      </c>
      <c r="B38" s="71">
        <v>-1.4329401100000001</v>
      </c>
      <c r="C38" s="75">
        <f t="shared" si="1"/>
        <v>4.3318471620500343E-2</v>
      </c>
    </row>
    <row r="39" spans="1:5">
      <c r="A39" s="66">
        <f t="shared" si="0"/>
        <v>8</v>
      </c>
      <c r="B39" s="71">
        <v>-0.31825712</v>
      </c>
      <c r="C39" s="75">
        <f t="shared" si="1"/>
        <v>4.2493018162180804E-2</v>
      </c>
    </row>
    <row r="40" spans="1:5">
      <c r="A40" s="66">
        <f t="shared" si="0"/>
        <v>9</v>
      </c>
      <c r="B40" s="71">
        <v>-1.16474163</v>
      </c>
      <c r="C40" s="75">
        <f t="shared" si="1"/>
        <v>4.071076492089256E-2</v>
      </c>
    </row>
    <row r="41" spans="1:5">
      <c r="A41" s="66">
        <f t="shared" si="0"/>
        <v>10</v>
      </c>
      <c r="B41" s="71">
        <v>1.3933855100000001</v>
      </c>
      <c r="C41" s="75">
        <f t="shared" si="1"/>
        <v>4.1926938796437094E-2</v>
      </c>
    </row>
    <row r="42" spans="1:5">
      <c r="A42" s="66">
        <f t="shared" si="0"/>
        <v>11</v>
      </c>
      <c r="B42" s="71">
        <v>0.95348478000000003</v>
      </c>
      <c r="C42" s="75">
        <f t="shared" si="1"/>
        <v>4.260475471532859E-2</v>
      </c>
    </row>
    <row r="43" spans="1:5">
      <c r="A43" s="66">
        <f t="shared" si="0"/>
        <v>12</v>
      </c>
      <c r="B43" s="71">
        <v>-0.57207151000000001</v>
      </c>
      <c r="C43" s="75">
        <f t="shared" si="1"/>
        <v>4.1504064566856944E-2</v>
      </c>
    </row>
    <row r="44" spans="1:5">
      <c r="A44" s="66">
        <f t="shared" si="0"/>
        <v>13</v>
      </c>
      <c r="B44" s="71">
        <v>-2.3928160100000002</v>
      </c>
      <c r="C44" s="75">
        <f t="shared" si="1"/>
        <v>3.8328477017696032E-2</v>
      </c>
    </row>
    <row r="45" spans="1:5">
      <c r="A45" s="66">
        <f t="shared" si="0"/>
        <v>14</v>
      </c>
      <c r="B45" s="71">
        <v>0.1220333</v>
      </c>
      <c r="C45" s="75">
        <f t="shared" si="1"/>
        <v>3.8136177009463826E-2</v>
      </c>
    </row>
    <row r="46" spans="1:5">
      <c r="A46" s="66">
        <f t="shared" si="0"/>
        <v>15</v>
      </c>
      <c r="B46" s="71">
        <v>0.67166435000000002</v>
      </c>
      <c r="C46" s="75">
        <f t="shared" si="1"/>
        <v>3.8583343770782381E-2</v>
      </c>
    </row>
    <row r="47" spans="1:5">
      <c r="A47" s="66">
        <f t="shared" si="0"/>
        <v>16</v>
      </c>
      <c r="B47" s="71">
        <v>0.27381583999999998</v>
      </c>
      <c r="C47" s="75">
        <f t="shared" si="1"/>
        <v>3.8559935474377589E-2</v>
      </c>
    </row>
    <row r="48" spans="1:5">
      <c r="A48" s="66">
        <f t="shared" si="0"/>
        <v>17</v>
      </c>
      <c r="B48" s="71">
        <v>-0.43947473999999997</v>
      </c>
      <c r="C48" s="75">
        <f t="shared" si="1"/>
        <v>3.7713475368636069E-2</v>
      </c>
    </row>
    <row r="49" spans="1:3">
      <c r="A49" s="66">
        <f t="shared" si="0"/>
        <v>18</v>
      </c>
      <c r="B49" s="71">
        <v>-0.60231319000000005</v>
      </c>
      <c r="C49" s="75">
        <f t="shared" si="1"/>
        <v>3.670014711965424E-2</v>
      </c>
    </row>
    <row r="50" spans="1:3">
      <c r="A50" s="66">
        <f t="shared" si="0"/>
        <v>19</v>
      </c>
      <c r="B50" s="71">
        <v>-1.7951120000000001E-2</v>
      </c>
      <c r="C50" s="75">
        <f t="shared" si="1"/>
        <v>3.6386915273734374E-2</v>
      </c>
    </row>
    <row r="51" spans="1:3">
      <c r="A51" s="66">
        <f t="shared" si="0"/>
        <v>20</v>
      </c>
      <c r="B51" s="71">
        <v>0.66166601999999997</v>
      </c>
      <c r="C51" s="75">
        <f t="shared" si="1"/>
        <v>3.6866268501412267E-2</v>
      </c>
    </row>
    <row r="52" spans="1:3">
      <c r="A52" s="66">
        <f t="shared" si="0"/>
        <v>21</v>
      </c>
      <c r="B52" s="71">
        <v>-1.1314355700000001</v>
      </c>
      <c r="C52" s="75">
        <f t="shared" si="1"/>
        <v>3.5263142527056521E-2</v>
      </c>
    </row>
    <row r="53" spans="1:3">
      <c r="A53" s="66">
        <f t="shared" si="0"/>
        <v>22</v>
      </c>
      <c r="B53" s="71">
        <v>-0.27883954999999999</v>
      </c>
      <c r="C53" s="75">
        <f t="shared" si="1"/>
        <v>3.4684587785373679E-2</v>
      </c>
    </row>
    <row r="54" spans="1:3">
      <c r="A54" s="66">
        <f t="shared" si="0"/>
        <v>23</v>
      </c>
      <c r="B54" s="71">
        <v>1.09796885</v>
      </c>
      <c r="C54" s="75">
        <f t="shared" si="1"/>
        <v>3.571029831295798E-2</v>
      </c>
    </row>
    <row r="55" spans="1:3">
      <c r="A55" s="66">
        <f t="shared" si="0"/>
        <v>24</v>
      </c>
      <c r="B55" s="71">
        <v>0.28070852000000002</v>
      </c>
      <c r="C55" s="75">
        <f t="shared" si="1"/>
        <v>3.5766675134305669E-2</v>
      </c>
    </row>
    <row r="56" spans="1:3">
      <c r="A56" s="66">
        <f t="shared" si="0"/>
        <v>25</v>
      </c>
      <c r="B56" s="71">
        <v>0.78393964999999999</v>
      </c>
      <c r="C56" s="75">
        <f t="shared" si="1"/>
        <v>3.6402723791859867E-2</v>
      </c>
    </row>
    <row r="57" spans="1:3">
      <c r="A57" s="66">
        <f t="shared" si="0"/>
        <v>26</v>
      </c>
      <c r="B57" s="71">
        <v>0.28747154000000003</v>
      </c>
      <c r="C57" s="75">
        <f t="shared" si="1"/>
        <v>3.6449599239070082E-2</v>
      </c>
    </row>
    <row r="58" spans="1:3">
      <c r="A58" s="66">
        <f t="shared" si="0"/>
        <v>27</v>
      </c>
      <c r="B58" s="71">
        <v>-1.03675534</v>
      </c>
      <c r="C58" s="75">
        <f t="shared" si="1"/>
        <v>3.496621730882777E-2</v>
      </c>
    </row>
    <row r="59" spans="1:3">
      <c r="A59" s="66">
        <f t="shared" si="0"/>
        <v>28</v>
      </c>
      <c r="B59" s="71">
        <v>-0.98166281</v>
      </c>
      <c r="C59" s="75">
        <f t="shared" si="1"/>
        <v>3.358353530089319E-2</v>
      </c>
    </row>
    <row r="60" spans="1:3">
      <c r="A60" s="66">
        <f t="shared" si="0"/>
        <v>29</v>
      </c>
      <c r="B60" s="71">
        <v>-1.2886857700000001</v>
      </c>
      <c r="C60" s="75">
        <f t="shared" si="1"/>
        <v>3.1880900765950182E-2</v>
      </c>
    </row>
    <row r="61" spans="1:3">
      <c r="A61" s="66">
        <f t="shared" si="0"/>
        <v>30</v>
      </c>
      <c r="B61" s="71">
        <v>-0.96008386999999995</v>
      </c>
      <c r="C61" s="75">
        <f t="shared" si="1"/>
        <v>3.0600268885223193E-2</v>
      </c>
    </row>
    <row r="62" spans="1:3">
      <c r="A62" s="66">
        <f t="shared" si="0"/>
        <v>31</v>
      </c>
      <c r="B62" s="71">
        <v>8.6062470000000002E-2</v>
      </c>
      <c r="C62" s="75">
        <f t="shared" si="1"/>
        <v>3.0559638543535862E-2</v>
      </c>
    </row>
    <row r="63" spans="1:3">
      <c r="A63" s="66">
        <f t="shared" si="0"/>
        <v>32</v>
      </c>
      <c r="B63" s="71">
        <v>-0.85456144999999994</v>
      </c>
      <c r="C63" s="75">
        <f t="shared" si="1"/>
        <v>2.9433885013554314E-2</v>
      </c>
    </row>
    <row r="64" spans="1:3">
      <c r="A64" s="66">
        <f t="shared" si="0"/>
        <v>33</v>
      </c>
      <c r="B64" s="71">
        <v>-0.93094443999999998</v>
      </c>
      <c r="C64" s="75">
        <f t="shared" si="1"/>
        <v>2.8248075842146284E-2</v>
      </c>
    </row>
    <row r="65" spans="1:3">
      <c r="A65" s="66">
        <f t="shared" si="0"/>
        <v>34</v>
      </c>
      <c r="B65" s="71">
        <v>-0.26271108999999998</v>
      </c>
      <c r="C65" s="75">
        <f t="shared" si="1"/>
        <v>2.7863521309031428E-2</v>
      </c>
    </row>
    <row r="66" spans="1:3">
      <c r="A66" s="66">
        <f t="shared" si="0"/>
        <v>35</v>
      </c>
      <c r="B66" s="71">
        <v>1.0616100100000001</v>
      </c>
      <c r="C66" s="75">
        <f t="shared" si="1"/>
        <v>2.9017774926401445E-2</v>
      </c>
    </row>
    <row r="67" spans="1:3">
      <c r="A67" s="66">
        <f t="shared" si="0"/>
        <v>36</v>
      </c>
      <c r="B67" s="71">
        <v>-2.2617322799999999</v>
      </c>
      <c r="C67" s="75">
        <f t="shared" si="1"/>
        <v>2.6305707071855679E-2</v>
      </c>
    </row>
    <row r="68" spans="1:3">
      <c r="A68" s="66">
        <f t="shared" si="0"/>
        <v>37</v>
      </c>
      <c r="B68" s="71">
        <v>-0.31191901</v>
      </c>
      <c r="C68" s="75">
        <f t="shared" si="1"/>
        <v>2.5912891346281563E-2</v>
      </c>
    </row>
    <row r="69" spans="1:3">
      <c r="A69" s="66">
        <f t="shared" si="0"/>
        <v>38</v>
      </c>
      <c r="B69" s="71">
        <v>-0.32331700000000002</v>
      </c>
      <c r="C69" s="75">
        <f t="shared" si="1"/>
        <v>2.5516734748657361E-2</v>
      </c>
    </row>
    <row r="70" spans="1:3">
      <c r="A70" s="66">
        <f t="shared" si="0"/>
        <v>39</v>
      </c>
      <c r="B70" s="71">
        <v>-0.25448418</v>
      </c>
      <c r="C70" s="75">
        <f t="shared" si="1"/>
        <v>2.5209963360285925E-2</v>
      </c>
    </row>
    <row r="71" spans="1:3">
      <c r="A71" s="66">
        <f t="shared" si="0"/>
        <v>40</v>
      </c>
      <c r="B71" s="71">
        <v>0.41097351999999998</v>
      </c>
      <c r="C71" s="75">
        <f t="shared" si="1"/>
        <v>2.5679265621082394E-2</v>
      </c>
    </row>
    <row r="72" spans="1:3">
      <c r="A72" s="66">
        <f t="shared" si="0"/>
        <v>41</v>
      </c>
      <c r="B72" s="71">
        <v>-1.1723136000000001</v>
      </c>
      <c r="C72" s="75">
        <f t="shared" si="1"/>
        <v>2.4308612835486014E-2</v>
      </c>
    </row>
    <row r="73" spans="1:3">
      <c r="A73" s="66">
        <f t="shared" si="0"/>
        <v>42</v>
      </c>
      <c r="B73" s="71">
        <v>0.92622517999999998</v>
      </c>
      <c r="C73" s="75">
        <f t="shared" si="1"/>
        <v>2.5395410228605281E-2</v>
      </c>
    </row>
    <row r="74" spans="1:3">
      <c r="A74" s="66">
        <f t="shared" si="0"/>
        <v>43</v>
      </c>
      <c r="B74" s="71">
        <v>-0.15587541999999999</v>
      </c>
      <c r="C74" s="75">
        <f t="shared" si="1"/>
        <v>2.5205535541496057E-2</v>
      </c>
    </row>
    <row r="75" spans="1:3">
      <c r="A75" s="66">
        <f t="shared" si="0"/>
        <v>44</v>
      </c>
      <c r="B75" s="71">
        <v>-0.50744898000000005</v>
      </c>
      <c r="C75" s="75">
        <f t="shared" si="1"/>
        <v>2.4614445542552654E-2</v>
      </c>
    </row>
    <row r="76" spans="1:3">
      <c r="A76" s="66">
        <f t="shared" si="0"/>
        <v>45</v>
      </c>
      <c r="B76" s="71">
        <v>-0.41218978000000001</v>
      </c>
      <c r="C76" s="75">
        <f t="shared" si="1"/>
        <v>2.4148128643108412E-2</v>
      </c>
    </row>
    <row r="77" spans="1:3">
      <c r="A77" s="66">
        <f t="shared" si="0"/>
        <v>46</v>
      </c>
      <c r="B77" s="71">
        <v>0.56152369000000002</v>
      </c>
      <c r="C77" s="75">
        <f t="shared" si="1"/>
        <v>2.4817817134186404E-2</v>
      </c>
    </row>
    <row r="78" spans="1:3">
      <c r="A78" s="66">
        <f t="shared" si="0"/>
        <v>47</v>
      </c>
      <c r="B78" s="71">
        <v>-0.62151230000000002</v>
      </c>
      <c r="C78" s="75">
        <f t="shared" si="1"/>
        <v>2.4104711118412416E-2</v>
      </c>
    </row>
    <row r="79" spans="1:3">
      <c r="A79" s="66">
        <f t="shared" si="0"/>
        <v>48</v>
      </c>
      <c r="B79" s="71">
        <v>-0.77622767000000004</v>
      </c>
      <c r="C79" s="75">
        <f t="shared" si="1"/>
        <v>2.3230782831998233E-2</v>
      </c>
    </row>
    <row r="80" spans="1:3">
      <c r="A80" s="66">
        <f t="shared" si="0"/>
        <v>49</v>
      </c>
      <c r="B80" s="71">
        <v>-0.96879990000000005</v>
      </c>
      <c r="C80" s="75">
        <f t="shared" si="1"/>
        <v>2.2156339495086511E-2</v>
      </c>
    </row>
    <row r="81" spans="1:3">
      <c r="A81" s="66">
        <f t="shared" si="0"/>
        <v>50</v>
      </c>
      <c r="B81" s="71">
        <v>0.37592218999999999</v>
      </c>
      <c r="C81" s="75">
        <f t="shared" si="1"/>
        <v>2.2661508562891057E-2</v>
      </c>
    </row>
    <row r="82" spans="1:3">
      <c r="A82" s="66">
        <f t="shared" si="0"/>
        <v>51</v>
      </c>
      <c r="B82" s="71">
        <v>1.5196239</v>
      </c>
      <c r="C82" s="75">
        <f t="shared" si="1"/>
        <v>2.447468138428276E-2</v>
      </c>
    </row>
    <row r="83" spans="1:3">
      <c r="A83" s="66">
        <f t="shared" si="0"/>
        <v>52</v>
      </c>
      <c r="B83" s="71">
        <v>0.34310515000000003</v>
      </c>
      <c r="C83" s="75">
        <f t="shared" si="1"/>
        <v>2.4883998051101384E-2</v>
      </c>
    </row>
    <row r="84" spans="1:3">
      <c r="A84" s="66">
        <f t="shared" si="0"/>
        <v>53</v>
      </c>
      <c r="B84" s="71">
        <v>1.69149153</v>
      </c>
      <c r="C84" s="75">
        <f t="shared" si="1"/>
        <v>2.6840064280178794E-2</v>
      </c>
    </row>
    <row r="85" spans="1:3">
      <c r="A85" s="66">
        <f t="shared" si="0"/>
        <v>54</v>
      </c>
      <c r="B85" s="71">
        <v>1.4044964900000001</v>
      </c>
      <c r="C85" s="75">
        <f t="shared" si="1"/>
        <v>2.8415835526329092E-2</v>
      </c>
    </row>
    <row r="86" spans="1:3">
      <c r="A86" s="66">
        <f t="shared" si="0"/>
        <v>55</v>
      </c>
      <c r="B86" s="71">
        <v>-2.23192032</v>
      </c>
      <c r="C86" s="75">
        <f t="shared" si="1"/>
        <v>2.5753240043047274E-2</v>
      </c>
    </row>
    <row r="87" spans="1:3">
      <c r="A87" s="66">
        <f t="shared" si="0"/>
        <v>56</v>
      </c>
      <c r="B87" s="71">
        <v>-0.40372619999999998</v>
      </c>
      <c r="C87" s="75">
        <f t="shared" si="1"/>
        <v>2.5268226181473282E-2</v>
      </c>
    </row>
    <row r="88" spans="1:3">
      <c r="A88" s="66">
        <f t="shared" si="0"/>
        <v>57</v>
      </c>
      <c r="B88" s="71">
        <v>0.74543864999999998</v>
      </c>
      <c r="C88" s="75">
        <f t="shared" si="1"/>
        <v>2.6122278937420151E-2</v>
      </c>
    </row>
    <row r="89" spans="1:3">
      <c r="A89" s="66">
        <f t="shared" si="0"/>
        <v>58</v>
      </c>
      <c r="B89" s="71">
        <v>-0.20152871999999999</v>
      </c>
      <c r="C89" s="75">
        <f t="shared" si="1"/>
        <v>2.5861516642501765E-2</v>
      </c>
    </row>
    <row r="90" spans="1:3">
      <c r="A90" s="66">
        <f t="shared" si="0"/>
        <v>59</v>
      </c>
      <c r="B90" s="71">
        <v>0.21998485000000001</v>
      </c>
      <c r="C90" s="75">
        <f t="shared" si="1"/>
        <v>2.6093995351169498E-2</v>
      </c>
    </row>
    <row r="91" spans="1:3">
      <c r="A91" s="66">
        <f t="shared" si="0"/>
        <v>60</v>
      </c>
      <c r="B91" s="71">
        <v>6.2654909999999994E-2</v>
      </c>
      <c r="C91" s="75">
        <f t="shared" si="1"/>
        <v>2.6138993125699363E-2</v>
      </c>
    </row>
    <row r="92" spans="1:3">
      <c r="A92" s="66">
        <f t="shared" si="0"/>
        <v>61</v>
      </c>
      <c r="B92" s="71">
        <v>-1.1003175000000001</v>
      </c>
      <c r="C92" s="75">
        <f t="shared" si="1"/>
        <v>2.4839981087918767E-2</v>
      </c>
    </row>
    <row r="93" spans="1:3">
      <c r="A93" s="66">
        <f t="shared" si="0"/>
        <v>62</v>
      </c>
      <c r="B93" s="71">
        <v>-0.79693707999999996</v>
      </c>
      <c r="C93" s="75">
        <f t="shared" si="1"/>
        <v>2.3923757885390407E-2</v>
      </c>
    </row>
    <row r="94" spans="1:3">
      <c r="A94" s="66">
        <f t="shared" si="0"/>
        <v>63</v>
      </c>
      <c r="B94" s="71">
        <v>1.6754003099999999</v>
      </c>
      <c r="C94" s="75">
        <f t="shared" si="1"/>
        <v>2.5885249578213414E-2</v>
      </c>
    </row>
    <row r="95" spans="1:3">
      <c r="A95" s="66">
        <f t="shared" si="0"/>
        <v>64</v>
      </c>
      <c r="B95" s="71">
        <v>-1.1869673599999999</v>
      </c>
      <c r="C95" s="75">
        <f t="shared" si="1"/>
        <v>2.4492526489127479E-2</v>
      </c>
    </row>
    <row r="96" spans="1:3">
      <c r="A96" s="66">
        <f t="shared" si="0"/>
        <v>65</v>
      </c>
      <c r="B96" s="71">
        <v>-0.68276415000000001</v>
      </c>
      <c r="C96" s="75">
        <f t="shared" si="1"/>
        <v>2.3716825195308239E-2</v>
      </c>
    </row>
    <row r="97" spans="1:3">
      <c r="A97" s="66">
        <f t="shared" ref="A97:A160" si="2">+A96+1</f>
        <v>66</v>
      </c>
      <c r="B97" s="71">
        <v>0.14044551999999999</v>
      </c>
      <c r="C97" s="75">
        <f t="shared" ref="C97:C160" si="3">C96+$B$8*($B$7-C96)*$B$11+$B$9*SQRT($B$11)*B97</f>
        <v>2.3911077082982488E-2</v>
      </c>
    </row>
    <row r="98" spans="1:3">
      <c r="A98" s="66">
        <f t="shared" si="2"/>
        <v>67</v>
      </c>
      <c r="B98" s="71">
        <v>1.4234872300000001</v>
      </c>
      <c r="C98" s="75">
        <f t="shared" si="3"/>
        <v>2.5582001626764914E-2</v>
      </c>
    </row>
    <row r="99" spans="1:3">
      <c r="A99" s="66">
        <f t="shared" si="2"/>
        <v>68</v>
      </c>
      <c r="B99" s="71">
        <v>1.28776142</v>
      </c>
      <c r="C99" s="75">
        <f t="shared" si="3"/>
        <v>2.705443039107382E-2</v>
      </c>
    </row>
    <row r="100" spans="1:3">
      <c r="A100" s="66">
        <f t="shared" si="2"/>
        <v>69</v>
      </c>
      <c r="B100" s="71">
        <v>-0.14606535000000001</v>
      </c>
      <c r="C100" s="75">
        <f t="shared" si="3"/>
        <v>2.6834407893013421E-2</v>
      </c>
    </row>
    <row r="101" spans="1:3">
      <c r="A101" s="66">
        <f t="shared" si="2"/>
        <v>70</v>
      </c>
      <c r="B101" s="71">
        <v>-0.36088228</v>
      </c>
      <c r="C101" s="75">
        <f t="shared" si="3"/>
        <v>2.6371836732680554E-2</v>
      </c>
    </row>
    <row r="102" spans="1:3">
      <c r="A102" s="66">
        <f t="shared" si="2"/>
        <v>71</v>
      </c>
      <c r="B102" s="71">
        <v>1.6011206200000001</v>
      </c>
      <c r="C102" s="75">
        <f t="shared" si="3"/>
        <v>2.8186355656287663E-2</v>
      </c>
    </row>
    <row r="103" spans="1:3">
      <c r="A103" s="66">
        <f t="shared" si="2"/>
        <v>72</v>
      </c>
      <c r="B103" s="71">
        <v>-0.76078948000000002</v>
      </c>
      <c r="C103" s="75">
        <f t="shared" si="3"/>
        <v>2.7228212742731201E-2</v>
      </c>
    </row>
    <row r="104" spans="1:3">
      <c r="A104" s="66">
        <f t="shared" si="2"/>
        <v>73</v>
      </c>
      <c r="B104" s="71">
        <v>-2.1590091500000002</v>
      </c>
      <c r="C104" s="75">
        <f t="shared" si="3"/>
        <v>2.4679498396292191E-2</v>
      </c>
    </row>
    <row r="105" spans="1:3">
      <c r="A105" s="66">
        <f t="shared" si="2"/>
        <v>74</v>
      </c>
      <c r="B105" s="71">
        <v>1.90275076</v>
      </c>
      <c r="C105" s="75">
        <f t="shared" si="3"/>
        <v>2.6884618263358417E-2</v>
      </c>
    </row>
    <row r="106" spans="1:3">
      <c r="A106" s="66">
        <f t="shared" si="2"/>
        <v>75</v>
      </c>
      <c r="B106" s="71">
        <v>0.81795867</v>
      </c>
      <c r="C106" s="75">
        <f t="shared" si="3"/>
        <v>2.778200012339543E-2</v>
      </c>
    </row>
    <row r="107" spans="1:3">
      <c r="A107" s="66">
        <f t="shared" si="2"/>
        <v>76</v>
      </c>
      <c r="B107" s="71">
        <v>3.9632349999999997E-2</v>
      </c>
      <c r="C107" s="75">
        <f t="shared" si="3"/>
        <v>2.7758213616192781E-2</v>
      </c>
    </row>
    <row r="108" spans="1:3">
      <c r="A108" s="66">
        <f t="shared" si="2"/>
        <v>77</v>
      </c>
      <c r="B108" s="71">
        <v>-2.3551320000000001E-2</v>
      </c>
      <c r="C108" s="75">
        <f t="shared" si="3"/>
        <v>2.7662063553904419E-2</v>
      </c>
    </row>
    <row r="109" spans="1:3">
      <c r="A109" s="66">
        <f t="shared" si="2"/>
        <v>78</v>
      </c>
      <c r="B109" s="71">
        <v>1.23518935</v>
      </c>
      <c r="C109" s="75">
        <f t="shared" si="3"/>
        <v>2.9021785772502126E-2</v>
      </c>
    </row>
    <row r="110" spans="1:3">
      <c r="A110" s="66">
        <f t="shared" si="2"/>
        <v>79</v>
      </c>
      <c r="B110" s="71">
        <v>-1.4837861800000001</v>
      </c>
      <c r="C110" s="75">
        <f t="shared" si="3"/>
        <v>2.7207912427303881E-2</v>
      </c>
    </row>
    <row r="111" spans="1:3">
      <c r="A111" s="66">
        <f t="shared" si="2"/>
        <v>80</v>
      </c>
      <c r="B111" s="71">
        <v>0.58225013000000003</v>
      </c>
      <c r="C111" s="75">
        <f t="shared" si="3"/>
        <v>2.7825039155203672E-2</v>
      </c>
    </row>
    <row r="112" spans="1:3">
      <c r="A112" s="66">
        <f t="shared" si="2"/>
        <v>81</v>
      </c>
      <c r="B112" s="71">
        <v>1.2308996000000001</v>
      </c>
      <c r="C112" s="75">
        <f t="shared" si="3"/>
        <v>2.9175733607134383E-2</v>
      </c>
    </row>
    <row r="113" spans="1:3">
      <c r="A113" s="66">
        <f t="shared" si="2"/>
        <v>82</v>
      </c>
      <c r="B113" s="71">
        <v>1.12572988</v>
      </c>
      <c r="C113" s="75">
        <f t="shared" si="3"/>
        <v>3.0371221165461634E-2</v>
      </c>
    </row>
    <row r="114" spans="1:3">
      <c r="A114" s="66">
        <f t="shared" si="2"/>
        <v>83</v>
      </c>
      <c r="B114" s="71">
        <v>-1.9590226399999999</v>
      </c>
      <c r="C114" s="75">
        <f t="shared" si="3"/>
        <v>2.7974856139219951E-2</v>
      </c>
    </row>
    <row r="115" spans="1:3">
      <c r="A115" s="66">
        <f t="shared" si="2"/>
        <v>84</v>
      </c>
      <c r="B115" s="71">
        <v>0.55442329000000001</v>
      </c>
      <c r="C115" s="75">
        <f t="shared" si="3"/>
        <v>2.8540677607192446E-2</v>
      </c>
    </row>
    <row r="116" spans="1:3">
      <c r="A116" s="66">
        <f t="shared" si="2"/>
        <v>85</v>
      </c>
      <c r="B116" s="71">
        <v>0.95183273999999995</v>
      </c>
      <c r="C116" s="75">
        <f t="shared" si="3"/>
        <v>2.9551242444337631E-2</v>
      </c>
    </row>
    <row r="117" spans="1:3">
      <c r="A117" s="66">
        <f t="shared" si="2"/>
        <v>86</v>
      </c>
      <c r="B117" s="71">
        <v>-0.99249907000000004</v>
      </c>
      <c r="C117" s="75">
        <f t="shared" si="3"/>
        <v>2.8291422172759283E-2</v>
      </c>
    </row>
    <row r="118" spans="1:3">
      <c r="A118" s="66">
        <f t="shared" si="2"/>
        <v>87</v>
      </c>
      <c r="B118" s="71">
        <v>-1.3594210799999999</v>
      </c>
      <c r="C118" s="75">
        <f t="shared" si="3"/>
        <v>2.6639412365480199E-2</v>
      </c>
    </row>
    <row r="119" spans="1:3">
      <c r="A119" s="66">
        <f t="shared" si="2"/>
        <v>88</v>
      </c>
      <c r="B119" s="71">
        <v>-1.0495406</v>
      </c>
      <c r="C119" s="75">
        <f t="shared" si="3"/>
        <v>2.5386521960472311E-2</v>
      </c>
    </row>
    <row r="120" spans="1:3">
      <c r="A120" s="66">
        <f t="shared" si="2"/>
        <v>89</v>
      </c>
      <c r="B120" s="71">
        <v>-0.87820520000000002</v>
      </c>
      <c r="C120" s="75">
        <f t="shared" si="3"/>
        <v>2.4362794894213044E-2</v>
      </c>
    </row>
    <row r="121" spans="1:3">
      <c r="A121" s="66">
        <f t="shared" si="2"/>
        <v>90</v>
      </c>
      <c r="B121" s="71">
        <v>-1.0237618399999999</v>
      </c>
      <c r="C121" s="75">
        <f t="shared" si="3"/>
        <v>2.3196586674037584E-2</v>
      </c>
    </row>
    <row r="122" spans="1:3">
      <c r="A122" s="66">
        <f t="shared" si="2"/>
        <v>91</v>
      </c>
      <c r="B122" s="71">
        <v>1.5472961599999999</v>
      </c>
      <c r="C122" s="75">
        <f t="shared" si="3"/>
        <v>2.5028335716170795E-2</v>
      </c>
    </row>
    <row r="123" spans="1:3">
      <c r="A123" s="66">
        <f t="shared" si="2"/>
        <v>92</v>
      </c>
      <c r="B123" s="71">
        <v>0.92683369000000004</v>
      </c>
      <c r="C123" s="75">
        <f t="shared" si="3"/>
        <v>2.6097842684097552E-2</v>
      </c>
    </row>
    <row r="124" spans="1:3">
      <c r="A124" s="66">
        <f t="shared" si="2"/>
        <v>93</v>
      </c>
      <c r="B124" s="71">
        <v>-1.07210676</v>
      </c>
      <c r="C124" s="75">
        <f t="shared" si="3"/>
        <v>2.4832434364023079E-2</v>
      </c>
    </row>
    <row r="125" spans="1:3">
      <c r="A125" s="66">
        <f t="shared" si="2"/>
        <v>94</v>
      </c>
      <c r="B125" s="71">
        <v>-1.5562121499999999</v>
      </c>
      <c r="C125" s="75">
        <f t="shared" si="3"/>
        <v>2.3039664497485169E-2</v>
      </c>
    </row>
    <row r="126" spans="1:3">
      <c r="A126" s="66">
        <f t="shared" si="2"/>
        <v>95</v>
      </c>
      <c r="B126" s="71">
        <v>0.73763500000000004</v>
      </c>
      <c r="C126" s="75">
        <f t="shared" si="3"/>
        <v>2.394042041667542E-2</v>
      </c>
    </row>
    <row r="127" spans="1:3">
      <c r="A127" s="66">
        <f t="shared" si="2"/>
        <v>96</v>
      </c>
      <c r="B127" s="71">
        <v>-0.10430949</v>
      </c>
      <c r="C127" s="75">
        <f t="shared" si="3"/>
        <v>2.3846463681997471E-2</v>
      </c>
    </row>
    <row r="128" spans="1:3">
      <c r="A128" s="66">
        <f t="shared" si="2"/>
        <v>97</v>
      </c>
      <c r="B128" s="71">
        <v>-6.1732719999999998E-2</v>
      </c>
      <c r="C128" s="75">
        <f t="shared" si="3"/>
        <v>2.3804019284927917E-2</v>
      </c>
    </row>
    <row r="129" spans="1:3">
      <c r="A129" s="66">
        <f t="shared" si="2"/>
        <v>98</v>
      </c>
      <c r="B129" s="71">
        <v>0.50096973</v>
      </c>
      <c r="C129" s="75">
        <f t="shared" si="3"/>
        <v>2.441238881974743E-2</v>
      </c>
    </row>
    <row r="130" spans="1:3">
      <c r="A130" s="66">
        <f t="shared" si="2"/>
        <v>99</v>
      </c>
      <c r="B130" s="71">
        <v>9.2622999999999997E-2</v>
      </c>
      <c r="C130" s="75">
        <f t="shared" si="3"/>
        <v>2.4534030927220046E-2</v>
      </c>
    </row>
    <row r="131" spans="1:3">
      <c r="A131" s="66">
        <f t="shared" si="2"/>
        <v>100</v>
      </c>
      <c r="B131" s="71">
        <v>1.5933466999999999</v>
      </c>
      <c r="C131" s="75">
        <f t="shared" si="3"/>
        <v>2.6385518446354349E-2</v>
      </c>
    </row>
    <row r="132" spans="1:3">
      <c r="A132" s="66">
        <f t="shared" si="2"/>
        <v>101</v>
      </c>
      <c r="B132" s="71">
        <v>1.4741555799999999</v>
      </c>
      <c r="C132" s="75">
        <f t="shared" si="3"/>
        <v>2.8053088727076271E-2</v>
      </c>
    </row>
    <row r="133" spans="1:3">
      <c r="A133" s="66">
        <f t="shared" si="2"/>
        <v>102</v>
      </c>
      <c r="B133" s="71">
        <v>-0.21419009999999999</v>
      </c>
      <c r="C133" s="75">
        <f t="shared" si="3"/>
        <v>2.7729436085113857E-2</v>
      </c>
    </row>
    <row r="134" spans="1:3">
      <c r="A134" s="66">
        <f t="shared" si="2"/>
        <v>103</v>
      </c>
      <c r="B134" s="71">
        <v>-0.66049250000000004</v>
      </c>
      <c r="C134" s="75">
        <f t="shared" si="3"/>
        <v>2.6898529137640549E-2</v>
      </c>
    </row>
    <row r="135" spans="1:3">
      <c r="A135" s="66">
        <f t="shared" si="2"/>
        <v>104</v>
      </c>
      <c r="B135" s="71">
        <v>1.1026210599999999</v>
      </c>
      <c r="C135" s="75">
        <f t="shared" si="3"/>
        <v>2.8124263040809838E-2</v>
      </c>
    </row>
    <row r="136" spans="1:3">
      <c r="A136" s="66">
        <f t="shared" si="2"/>
        <v>105</v>
      </c>
      <c r="B136" s="71">
        <v>1.68341728</v>
      </c>
      <c r="C136" s="75">
        <f t="shared" si="3"/>
        <v>2.9989999304322525E-2</v>
      </c>
    </row>
    <row r="137" spans="1:3">
      <c r="A137" s="66">
        <f t="shared" si="2"/>
        <v>106</v>
      </c>
      <c r="B137" s="71">
        <v>1.4891120000000001E-2</v>
      </c>
      <c r="C137" s="75">
        <f t="shared" si="3"/>
        <v>2.9882444105995529E-2</v>
      </c>
    </row>
    <row r="138" spans="1:3">
      <c r="A138" s="66">
        <f t="shared" si="2"/>
        <v>107</v>
      </c>
      <c r="B138" s="71">
        <v>-0.94310512000000002</v>
      </c>
      <c r="C138" s="75">
        <f t="shared" si="3"/>
        <v>2.8671379013533411E-2</v>
      </c>
    </row>
    <row r="139" spans="1:3">
      <c r="A139" s="66">
        <f t="shared" si="2"/>
        <v>108</v>
      </c>
      <c r="B139" s="71">
        <v>0.92899220999999998</v>
      </c>
      <c r="C139" s="75">
        <f t="shared" si="3"/>
        <v>2.9652302343232205E-2</v>
      </c>
    </row>
    <row r="140" spans="1:3">
      <c r="A140" s="66">
        <f t="shared" si="2"/>
        <v>109</v>
      </c>
      <c r="B140" s="71">
        <v>0.91607786000000002</v>
      </c>
      <c r="C140" s="75">
        <f t="shared" si="3"/>
        <v>3.0593790382790712E-2</v>
      </c>
    </row>
    <row r="141" spans="1:3">
      <c r="A141" s="66">
        <f t="shared" si="2"/>
        <v>110</v>
      </c>
      <c r="B141" s="71">
        <v>1.06031531</v>
      </c>
      <c r="C141" s="75">
        <f t="shared" si="3"/>
        <v>3.1678292282529705E-2</v>
      </c>
    </row>
    <row r="142" spans="1:3">
      <c r="A142" s="66">
        <f t="shared" si="2"/>
        <v>111</v>
      </c>
      <c r="B142" s="71">
        <v>-0.31694478999999998</v>
      </c>
      <c r="C142" s="75">
        <f t="shared" si="3"/>
        <v>3.1145358655816961E-2</v>
      </c>
    </row>
    <row r="143" spans="1:3">
      <c r="A143" s="66">
        <f t="shared" si="2"/>
        <v>112</v>
      </c>
      <c r="B143" s="71">
        <v>0.44566544000000002</v>
      </c>
      <c r="C143" s="75">
        <f t="shared" si="3"/>
        <v>3.1506334812926563E-2</v>
      </c>
    </row>
    <row r="144" spans="1:3">
      <c r="A144" s="66">
        <f t="shared" si="2"/>
        <v>113</v>
      </c>
      <c r="B144" s="71">
        <v>1.9594960000000002E-2</v>
      </c>
      <c r="C144" s="75">
        <f t="shared" si="3"/>
        <v>3.1366302753464921E-2</v>
      </c>
    </row>
    <row r="145" spans="1:3">
      <c r="A145" s="66">
        <f t="shared" si="2"/>
        <v>114</v>
      </c>
      <c r="B145" s="71">
        <v>-3.1759700099999999</v>
      </c>
      <c r="C145" s="75">
        <f t="shared" si="3"/>
        <v>2.7539850904204941E-2</v>
      </c>
    </row>
    <row r="146" spans="1:3">
      <c r="A146" s="66">
        <f t="shared" si="2"/>
        <v>115</v>
      </c>
      <c r="B146" s="71">
        <v>1.5391153900000001</v>
      </c>
      <c r="C146" s="75">
        <f t="shared" si="3"/>
        <v>2.9253572001060612E-2</v>
      </c>
    </row>
    <row r="147" spans="1:3">
      <c r="A147" s="66">
        <f t="shared" si="2"/>
        <v>116</v>
      </c>
      <c r="B147" s="71">
        <v>-3.0338636299999999</v>
      </c>
      <c r="C147" s="75">
        <f t="shared" si="3"/>
        <v>2.5644028734103867E-2</v>
      </c>
    </row>
    <row r="148" spans="1:3">
      <c r="A148" s="66">
        <f t="shared" si="2"/>
        <v>117</v>
      </c>
      <c r="B148" s="71">
        <v>0.83830616999999996</v>
      </c>
      <c r="C148" s="75">
        <f t="shared" si="3"/>
        <v>2.6595920601576919E-2</v>
      </c>
    </row>
    <row r="149" spans="1:3">
      <c r="A149" s="66">
        <f t="shared" si="2"/>
        <v>118</v>
      </c>
      <c r="B149" s="71">
        <v>0.20328203</v>
      </c>
      <c r="C149" s="75">
        <f t="shared" si="3"/>
        <v>2.6790752456021322E-2</v>
      </c>
    </row>
    <row r="150" spans="1:3">
      <c r="A150" s="66">
        <f t="shared" si="2"/>
        <v>119</v>
      </c>
      <c r="B150" s="71">
        <v>-0.82696161999999995</v>
      </c>
      <c r="C150" s="75">
        <f t="shared" si="3"/>
        <v>2.5791090616787811E-2</v>
      </c>
    </row>
    <row r="151" spans="1:3">
      <c r="A151" s="66">
        <f t="shared" si="2"/>
        <v>120</v>
      </c>
      <c r="B151" s="71">
        <v>-0.49677323000000001</v>
      </c>
      <c r="C151" s="75">
        <f t="shared" si="3"/>
        <v>2.5197689035234717E-2</v>
      </c>
    </row>
    <row r="152" spans="1:3">
      <c r="A152" s="66">
        <f t="shared" si="2"/>
        <v>121</v>
      </c>
      <c r="B152" s="71">
        <v>1.53604041</v>
      </c>
      <c r="C152" s="75">
        <f t="shared" si="3"/>
        <v>2.6966413497753135E-2</v>
      </c>
    </row>
    <row r="153" spans="1:3">
      <c r="A153" s="66">
        <f t="shared" si="2"/>
        <v>122</v>
      </c>
      <c r="B153" s="71">
        <v>-0.32562276000000001</v>
      </c>
      <c r="C153" s="75">
        <f t="shared" si="3"/>
        <v>2.654125638402877E-2</v>
      </c>
    </row>
    <row r="154" spans="1:3">
      <c r="A154" s="66">
        <f t="shared" si="2"/>
        <v>123</v>
      </c>
      <c r="B154" s="71">
        <v>-0.67156051999999999</v>
      </c>
      <c r="C154" s="75">
        <f t="shared" si="3"/>
        <v>2.5727273680429801E-2</v>
      </c>
    </row>
    <row r="155" spans="1:3">
      <c r="A155" s="66">
        <f t="shared" si="2"/>
        <v>124</v>
      </c>
      <c r="B155" s="71">
        <v>-0.87393414999999997</v>
      </c>
      <c r="C155" s="75">
        <f t="shared" si="3"/>
        <v>2.4699959604906042E-2</v>
      </c>
    </row>
    <row r="156" spans="1:3">
      <c r="A156" s="66">
        <f t="shared" si="2"/>
        <v>125</v>
      </c>
      <c r="B156" s="71">
        <v>-1.5653214600000001</v>
      </c>
      <c r="C156" s="75">
        <f t="shared" si="3"/>
        <v>2.2899983082184796E-2</v>
      </c>
    </row>
    <row r="157" spans="1:3">
      <c r="A157" s="66">
        <f t="shared" si="2"/>
        <v>126</v>
      </c>
      <c r="B157" s="71">
        <v>-0.89714857000000003</v>
      </c>
      <c r="C157" s="75">
        <f t="shared" si="3"/>
        <v>2.1916545568345002E-2</v>
      </c>
    </row>
    <row r="158" spans="1:3">
      <c r="A158" s="66">
        <f t="shared" si="2"/>
        <v>127</v>
      </c>
      <c r="B158" s="71">
        <v>-0.55467379999999999</v>
      </c>
      <c r="C158" s="75">
        <f t="shared" si="3"/>
        <v>2.1353149793651514E-2</v>
      </c>
    </row>
    <row r="159" spans="1:3">
      <c r="A159" s="66">
        <f t="shared" si="2"/>
        <v>128</v>
      </c>
      <c r="B159" s="71">
        <v>-2.5334890200000002</v>
      </c>
      <c r="C159" s="75">
        <f t="shared" si="3"/>
        <v>1.8518899913438303E-2</v>
      </c>
    </row>
    <row r="160" spans="1:3">
      <c r="A160" s="66">
        <f t="shared" si="2"/>
        <v>129</v>
      </c>
      <c r="B160" s="71">
        <v>-0.59888357999999997</v>
      </c>
      <c r="C160" s="75">
        <f t="shared" si="3"/>
        <v>1.798939622334985E-2</v>
      </c>
    </row>
    <row r="161" spans="1:3">
      <c r="A161" s="66">
        <f t="shared" ref="A161:A224" si="4">+A160+1</f>
        <v>130</v>
      </c>
      <c r="B161" s="71">
        <v>-1.3279217999999999</v>
      </c>
      <c r="C161" s="75">
        <f t="shared" ref="C161:C224" si="5">C160+$B$8*($B$7-C160)*$B$11+$B$9*SQRT($B$11)*B161</f>
        <v>1.6631309300380558E-2</v>
      </c>
    </row>
    <row r="162" spans="1:3">
      <c r="A162" s="66">
        <f t="shared" si="4"/>
        <v>131</v>
      </c>
      <c r="B162" s="71">
        <v>-0.10502097000000001</v>
      </c>
      <c r="C162" s="75">
        <f t="shared" si="5"/>
        <v>1.6719258797270931E-2</v>
      </c>
    </row>
    <row r="163" spans="1:3">
      <c r="A163" s="66">
        <f t="shared" si="4"/>
        <v>132</v>
      </c>
      <c r="B163" s="71">
        <v>-0.46506702</v>
      </c>
      <c r="C163" s="75">
        <f t="shared" si="5"/>
        <v>1.6389264188962721E-2</v>
      </c>
    </row>
    <row r="164" spans="1:3">
      <c r="A164" s="66">
        <f t="shared" si="4"/>
        <v>133</v>
      </c>
      <c r="B164" s="71">
        <v>-0.88970236000000003</v>
      </c>
      <c r="C164" s="75">
        <f t="shared" si="5"/>
        <v>1.5577192790149361E-2</v>
      </c>
    </row>
    <row r="165" spans="1:3">
      <c r="A165" s="66">
        <f t="shared" si="4"/>
        <v>134</v>
      </c>
      <c r="B165" s="71">
        <v>-0.42653878000000001</v>
      </c>
      <c r="C165" s="75">
        <f t="shared" si="5"/>
        <v>1.5320238411489997E-2</v>
      </c>
    </row>
    <row r="166" spans="1:3">
      <c r="A166" s="66">
        <f t="shared" si="4"/>
        <v>135</v>
      </c>
      <c r="B166" s="71">
        <v>-0.44359367999999999</v>
      </c>
      <c r="C166" s="75">
        <f t="shared" si="5"/>
        <v>1.5050014590085113E-2</v>
      </c>
    </row>
    <row r="167" spans="1:3">
      <c r="A167" s="66">
        <f t="shared" si="4"/>
        <v>136</v>
      </c>
      <c r="B167" s="71">
        <v>-0.79412019</v>
      </c>
      <c r="C167" s="75">
        <f t="shared" si="5"/>
        <v>1.4381793214402153E-2</v>
      </c>
    </row>
    <row r="168" spans="1:3">
      <c r="A168" s="66">
        <f t="shared" si="4"/>
        <v>137</v>
      </c>
      <c r="B168" s="71">
        <v>-0.72628943999999995</v>
      </c>
      <c r="C168" s="75">
        <f t="shared" si="5"/>
        <v>1.3808601576654932E-2</v>
      </c>
    </row>
    <row r="169" spans="1:3">
      <c r="A169" s="66">
        <f t="shared" si="4"/>
        <v>138</v>
      </c>
      <c r="B169" s="71">
        <v>-7.9466700000000001E-2</v>
      </c>
      <c r="C169" s="75">
        <f t="shared" si="5"/>
        <v>1.3996626295965337E-2</v>
      </c>
    </row>
    <row r="170" spans="1:3">
      <c r="A170" s="66">
        <f t="shared" si="4"/>
        <v>139</v>
      </c>
      <c r="B170" s="71">
        <v>0.84089784999999995</v>
      </c>
      <c r="C170" s="75">
        <f t="shared" si="5"/>
        <v>1.5242695838683158E-2</v>
      </c>
    </row>
    <row r="171" spans="1:3">
      <c r="A171" s="66">
        <f t="shared" si="4"/>
        <v>140</v>
      </c>
      <c r="B171" s="71">
        <v>0.34730243999999999</v>
      </c>
      <c r="C171" s="75">
        <f t="shared" si="5"/>
        <v>1.5887658757164507E-2</v>
      </c>
    </row>
    <row r="172" spans="1:3">
      <c r="A172" s="66">
        <f t="shared" si="4"/>
        <v>141</v>
      </c>
      <c r="B172" s="71">
        <v>-1.3652660299999999</v>
      </c>
      <c r="C172" s="75">
        <f t="shared" si="5"/>
        <v>1.4538993868363492E-2</v>
      </c>
    </row>
    <row r="173" spans="1:3">
      <c r="A173" s="66">
        <f t="shared" si="4"/>
        <v>142</v>
      </c>
      <c r="B173" s="71">
        <v>-0.56094235000000003</v>
      </c>
      <c r="C173" s="75">
        <f t="shared" si="5"/>
        <v>1.4152798588109684E-2</v>
      </c>
    </row>
    <row r="174" spans="1:3">
      <c r="A174" s="66">
        <f t="shared" si="4"/>
        <v>143</v>
      </c>
      <c r="B174" s="71">
        <v>0.39519632999999998</v>
      </c>
      <c r="C174" s="75">
        <f t="shared" si="5"/>
        <v>1.4880312038423445E-2</v>
      </c>
    </row>
    <row r="175" spans="1:3">
      <c r="A175" s="66">
        <f t="shared" si="4"/>
        <v>144</v>
      </c>
      <c r="B175" s="71">
        <v>0.95733718000000001</v>
      </c>
      <c r="C175" s="75">
        <f t="shared" si="5"/>
        <v>1.6238741994619332E-2</v>
      </c>
    </row>
    <row r="176" spans="1:3">
      <c r="A176" s="66">
        <f t="shared" si="4"/>
        <v>145</v>
      </c>
      <c r="B176" s="71">
        <v>0.18117801</v>
      </c>
      <c r="C176" s="75">
        <f t="shared" si="5"/>
        <v>1.6666979790443331E-2</v>
      </c>
    </row>
    <row r="177" spans="1:3">
      <c r="A177" s="66">
        <f t="shared" si="4"/>
        <v>146</v>
      </c>
      <c r="B177" s="71">
        <v>0.48045390999999998</v>
      </c>
      <c r="C177" s="75">
        <f t="shared" si="5"/>
        <v>1.7430085684225664E-2</v>
      </c>
    </row>
    <row r="178" spans="1:3">
      <c r="A178" s="66">
        <f t="shared" si="4"/>
        <v>147</v>
      </c>
      <c r="B178" s="71">
        <v>-0.27866874000000003</v>
      </c>
      <c r="C178" s="75">
        <f t="shared" si="5"/>
        <v>1.7297554598012556E-2</v>
      </c>
    </row>
    <row r="179" spans="1:3">
      <c r="A179" s="66">
        <f t="shared" si="4"/>
        <v>148</v>
      </c>
      <c r="B179" s="71">
        <v>-1.7933767599999999</v>
      </c>
      <c r="C179" s="75">
        <f t="shared" si="5"/>
        <v>1.5419302622773405E-2</v>
      </c>
    </row>
    <row r="180" spans="1:3">
      <c r="A180" s="66">
        <f t="shared" si="4"/>
        <v>149</v>
      </c>
      <c r="B180" s="71">
        <v>0.27467432000000003</v>
      </c>
      <c r="C180" s="75">
        <f t="shared" si="5"/>
        <v>1.5975986642387027E-2</v>
      </c>
    </row>
    <row r="181" spans="1:3">
      <c r="A181" s="66">
        <f t="shared" si="4"/>
        <v>150</v>
      </c>
      <c r="B181" s="71">
        <v>-0.37286277000000001</v>
      </c>
      <c r="C181" s="75">
        <f t="shared" si="5"/>
        <v>1.5771042135066769E-2</v>
      </c>
    </row>
    <row r="182" spans="1:3">
      <c r="A182" s="66">
        <f t="shared" si="4"/>
        <v>151</v>
      </c>
      <c r="B182" s="71">
        <v>0.18717125000000001</v>
      </c>
      <c r="C182" s="75">
        <f t="shared" si="5"/>
        <v>1.6217892824834216E-2</v>
      </c>
    </row>
    <row r="183" spans="1:3">
      <c r="A183" s="66">
        <f t="shared" si="4"/>
        <v>152</v>
      </c>
      <c r="B183" s="71">
        <v>-0.27103660000000002</v>
      </c>
      <c r="C183" s="75">
        <f t="shared" si="5"/>
        <v>1.612447939627288E-2</v>
      </c>
    </row>
    <row r="184" spans="1:3">
      <c r="A184" s="66">
        <f t="shared" si="4"/>
        <v>153</v>
      </c>
      <c r="B184" s="71">
        <v>-8.1102199999999999E-2</v>
      </c>
      <c r="C184" s="75">
        <f t="shared" si="5"/>
        <v>1.6252718657362313E-2</v>
      </c>
    </row>
    <row r="185" spans="1:3">
      <c r="A185" s="66">
        <f t="shared" si="4"/>
        <v>154</v>
      </c>
      <c r="B185" s="71">
        <v>0.44423912999999998</v>
      </c>
      <c r="C185" s="75">
        <f t="shared" si="5"/>
        <v>1.6984363853508388E-2</v>
      </c>
    </row>
    <row r="186" spans="1:3">
      <c r="A186" s="66">
        <f t="shared" si="4"/>
        <v>155</v>
      </c>
      <c r="B186" s="71">
        <v>0.85222182000000002</v>
      </c>
      <c r="C186" s="75">
        <f t="shared" si="5"/>
        <v>1.8168815751543221E-2</v>
      </c>
    </row>
    <row r="187" spans="1:3">
      <c r="A187" s="66">
        <f t="shared" si="4"/>
        <v>156</v>
      </c>
      <c r="B187" s="71">
        <v>0.22143676000000001</v>
      </c>
      <c r="C187" s="75">
        <f t="shared" si="5"/>
        <v>1.85952885037436E-2</v>
      </c>
    </row>
    <row r="188" spans="1:3">
      <c r="A188" s="66">
        <f t="shared" si="4"/>
        <v>157</v>
      </c>
      <c r="B188" s="71">
        <v>1.35770452</v>
      </c>
      <c r="C188" s="75">
        <f t="shared" si="5"/>
        <v>2.0323148431353952E-2</v>
      </c>
    </row>
    <row r="189" spans="1:3">
      <c r="A189" s="66">
        <f t="shared" si="4"/>
        <v>158</v>
      </c>
      <c r="B189" s="71">
        <v>2.28824732</v>
      </c>
      <c r="C189" s="75">
        <f t="shared" si="5"/>
        <v>2.3082310132918983E-2</v>
      </c>
    </row>
    <row r="190" spans="1:3">
      <c r="A190" s="66">
        <f t="shared" si="4"/>
        <v>159</v>
      </c>
      <c r="B190" s="71">
        <v>-0.84610936999999997</v>
      </c>
      <c r="C190" s="75">
        <f t="shared" si="5"/>
        <v>2.2153249434529277E-2</v>
      </c>
    </row>
    <row r="191" spans="1:3">
      <c r="A191" s="66">
        <f t="shared" si="4"/>
        <v>160</v>
      </c>
      <c r="B191" s="71">
        <v>0.76417639999999998</v>
      </c>
      <c r="C191" s="75">
        <f t="shared" si="5"/>
        <v>2.3106813099162762E-2</v>
      </c>
    </row>
    <row r="192" spans="1:3">
      <c r="A192" s="66">
        <f t="shared" si="4"/>
        <v>161</v>
      </c>
      <c r="B192" s="71">
        <v>-0.46661341000000001</v>
      </c>
      <c r="C192" s="75">
        <f t="shared" si="5"/>
        <v>2.2615344015941712E-2</v>
      </c>
    </row>
    <row r="193" spans="1:3">
      <c r="A193" s="66">
        <f t="shared" si="4"/>
        <v>162</v>
      </c>
      <c r="B193" s="71">
        <v>0.4081823</v>
      </c>
      <c r="C193" s="75">
        <f t="shared" si="5"/>
        <v>2.3146288737110051E-2</v>
      </c>
    </row>
    <row r="194" spans="1:3">
      <c r="A194" s="66">
        <f t="shared" si="4"/>
        <v>163</v>
      </c>
      <c r="B194" s="71">
        <v>-0.38075758999999998</v>
      </c>
      <c r="C194" s="75">
        <f t="shared" si="5"/>
        <v>2.2752970524517312E-2</v>
      </c>
    </row>
    <row r="195" spans="1:3">
      <c r="A195" s="66">
        <f t="shared" si="4"/>
        <v>164</v>
      </c>
      <c r="B195" s="71">
        <v>0.19208969000000001</v>
      </c>
      <c r="C195" s="75">
        <f t="shared" si="5"/>
        <v>2.3030952329864483E-2</v>
      </c>
    </row>
    <row r="196" spans="1:3">
      <c r="A196" s="66">
        <f t="shared" si="4"/>
        <v>165</v>
      </c>
      <c r="B196" s="71">
        <v>-1.3311770000000001</v>
      </c>
      <c r="C196" s="75">
        <f t="shared" si="5"/>
        <v>2.1543067723039794E-2</v>
      </c>
    </row>
    <row r="197" spans="1:3">
      <c r="A197" s="66">
        <f t="shared" si="4"/>
        <v>166</v>
      </c>
      <c r="B197" s="71">
        <v>0.54603246999999999</v>
      </c>
      <c r="C197" s="75">
        <f t="shared" si="5"/>
        <v>2.2259995017045352E-2</v>
      </c>
    </row>
    <row r="198" spans="1:3">
      <c r="A198" s="66">
        <f t="shared" si="4"/>
        <v>167</v>
      </c>
      <c r="B198" s="71">
        <v>-1.4333573399999999</v>
      </c>
      <c r="C198" s="75">
        <f t="shared" si="5"/>
        <v>2.0673396649431366E-2</v>
      </c>
    </row>
    <row r="199" spans="1:3">
      <c r="A199" s="66">
        <f t="shared" si="4"/>
        <v>168</v>
      </c>
      <c r="B199" s="71">
        <v>-0.50577221999999999</v>
      </c>
      <c r="C199" s="75">
        <f t="shared" si="5"/>
        <v>2.0197546278464311E-2</v>
      </c>
    </row>
    <row r="200" spans="1:3">
      <c r="A200" s="66">
        <f t="shared" si="4"/>
        <v>169</v>
      </c>
      <c r="B200" s="71">
        <v>0.15256621000000001</v>
      </c>
      <c r="C200" s="75">
        <f t="shared" si="5"/>
        <v>2.0493775906328188E-2</v>
      </c>
    </row>
    <row r="201" spans="1:3">
      <c r="A201" s="66">
        <f t="shared" si="4"/>
        <v>170</v>
      </c>
      <c r="B201" s="71">
        <v>0.35945830000000001</v>
      </c>
      <c r="C201" s="75">
        <f t="shared" si="5"/>
        <v>2.1021498201204872E-2</v>
      </c>
    </row>
    <row r="202" spans="1:3">
      <c r="A202" s="66">
        <f t="shared" si="4"/>
        <v>171</v>
      </c>
      <c r="B202" s="71">
        <v>-0.99373381999999999</v>
      </c>
      <c r="C202" s="75">
        <f t="shared" si="5"/>
        <v>1.9973495769215081E-2</v>
      </c>
    </row>
    <row r="203" spans="1:3">
      <c r="A203" s="66">
        <f t="shared" si="4"/>
        <v>172</v>
      </c>
      <c r="B203" s="71">
        <v>-0.34478540000000002</v>
      </c>
      <c r="C203" s="75">
        <f t="shared" si="5"/>
        <v>1.9701034487979399E-2</v>
      </c>
    </row>
    <row r="204" spans="1:3">
      <c r="A204" s="66">
        <f t="shared" si="4"/>
        <v>173</v>
      </c>
      <c r="B204" s="71">
        <v>1.5023364100000001</v>
      </c>
      <c r="C204" s="75">
        <f t="shared" si="5"/>
        <v>2.1568257287233664E-2</v>
      </c>
    </row>
    <row r="205" spans="1:3">
      <c r="A205" s="66">
        <f t="shared" si="4"/>
        <v>174</v>
      </c>
      <c r="B205" s="71">
        <v>0.84598077000000005</v>
      </c>
      <c r="C205" s="75">
        <f t="shared" si="5"/>
        <v>2.2630905305630316E-2</v>
      </c>
    </row>
    <row r="206" spans="1:3">
      <c r="A206" s="66">
        <f t="shared" si="4"/>
        <v>175</v>
      </c>
      <c r="B206" s="71">
        <v>0.67536563000000005</v>
      </c>
      <c r="C206" s="75">
        <f t="shared" si="5"/>
        <v>2.34699777295534E-2</v>
      </c>
    </row>
    <row r="207" spans="1:3">
      <c r="A207" s="66">
        <f t="shared" si="4"/>
        <v>176</v>
      </c>
      <c r="B207" s="71">
        <v>0.32167386999999997</v>
      </c>
      <c r="C207" s="75">
        <f t="shared" si="5"/>
        <v>2.3879665277186102E-2</v>
      </c>
    </row>
    <row r="208" spans="1:3">
      <c r="A208" s="66">
        <f t="shared" si="4"/>
        <v>177</v>
      </c>
      <c r="B208" s="71">
        <v>-5.9403629999999999E-2</v>
      </c>
      <c r="C208" s="75">
        <f t="shared" si="5"/>
        <v>2.3839080241713769E-2</v>
      </c>
    </row>
    <row r="209" spans="1:3">
      <c r="A209" s="66">
        <f t="shared" si="4"/>
        <v>178</v>
      </c>
      <c r="B209" s="71">
        <v>-1.92660838</v>
      </c>
      <c r="C209" s="75">
        <f t="shared" si="5"/>
        <v>2.1643447502038948E-2</v>
      </c>
    </row>
    <row r="210" spans="1:3">
      <c r="A210" s="66">
        <f t="shared" si="4"/>
        <v>179</v>
      </c>
      <c r="B210" s="71">
        <v>-1.40826669</v>
      </c>
      <c r="C210" s="75">
        <f t="shared" si="5"/>
        <v>2.0101235009363408E-2</v>
      </c>
    </row>
    <row r="211" spans="1:3">
      <c r="A211" s="66">
        <f t="shared" si="4"/>
        <v>180</v>
      </c>
      <c r="B211" s="71">
        <v>-1.7508343</v>
      </c>
      <c r="C211" s="75">
        <f t="shared" si="5"/>
        <v>1.8202014825306465E-2</v>
      </c>
    </row>
    <row r="212" spans="1:3">
      <c r="A212" s="66">
        <f t="shared" si="4"/>
        <v>181</v>
      </c>
      <c r="B212" s="71">
        <v>-1.92813038</v>
      </c>
      <c r="C212" s="75">
        <f t="shared" si="5"/>
        <v>1.6145551266822412E-2</v>
      </c>
    </row>
    <row r="213" spans="1:3">
      <c r="A213" s="66">
        <f t="shared" si="4"/>
        <v>182</v>
      </c>
      <c r="B213" s="71">
        <v>-0.33404589000000001</v>
      </c>
      <c r="C213" s="75">
        <f t="shared" si="5"/>
        <v>1.5981189516125479E-2</v>
      </c>
    </row>
    <row r="214" spans="1:3">
      <c r="A214" s="66">
        <f t="shared" si="4"/>
        <v>183</v>
      </c>
      <c r="B214" s="71">
        <v>-2.4746389</v>
      </c>
      <c r="C214" s="75">
        <f t="shared" si="5"/>
        <v>1.3349192908098103E-2</v>
      </c>
    </row>
    <row r="215" spans="1:3">
      <c r="A215" s="66">
        <f t="shared" si="4"/>
        <v>184</v>
      </c>
      <c r="B215" s="71">
        <v>-0.65975658999999998</v>
      </c>
      <c r="C215" s="75">
        <f t="shared" si="5"/>
        <v>1.2878641795723391E-2</v>
      </c>
    </row>
    <row r="216" spans="1:3">
      <c r="A216" s="66">
        <f t="shared" si="4"/>
        <v>185</v>
      </c>
      <c r="B216" s="71">
        <v>0.26764839000000001</v>
      </c>
      <c r="C216" s="75">
        <f t="shared" si="5"/>
        <v>1.3490729490859646E-2</v>
      </c>
    </row>
    <row r="217" spans="1:3">
      <c r="A217" s="66">
        <f t="shared" si="4"/>
        <v>186</v>
      </c>
      <c r="B217" s="71">
        <v>-0.23786766000000001</v>
      </c>
      <c r="C217" s="75">
        <f t="shared" si="5"/>
        <v>1.3503795338523143E-2</v>
      </c>
    </row>
    <row r="218" spans="1:3">
      <c r="A218" s="66">
        <f t="shared" si="4"/>
        <v>187</v>
      </c>
      <c r="B218" s="71">
        <v>0.43983916000000001</v>
      </c>
      <c r="C218" s="75">
        <f t="shared" si="5"/>
        <v>1.4299082969912343E-2</v>
      </c>
    </row>
    <row r="219" spans="1:3">
      <c r="A219" s="66">
        <f t="shared" si="4"/>
        <v>188</v>
      </c>
      <c r="B219" s="71">
        <v>0.18693512000000001</v>
      </c>
      <c r="C219" s="75">
        <f t="shared" si="5"/>
        <v>1.4782459979370523E-2</v>
      </c>
    </row>
    <row r="220" spans="1:3">
      <c r="A220" s="66">
        <f t="shared" si="4"/>
        <v>189</v>
      </c>
      <c r="B220" s="71">
        <v>-0.41811387999999999</v>
      </c>
      <c r="C220" s="75">
        <f t="shared" si="5"/>
        <v>1.4555102157546422E-2</v>
      </c>
    </row>
    <row r="221" spans="1:3">
      <c r="A221" s="66">
        <f t="shared" si="4"/>
        <v>190</v>
      </c>
      <c r="B221" s="71">
        <v>-1.27957122</v>
      </c>
      <c r="C221" s="75">
        <f t="shared" si="5"/>
        <v>1.3338703026979166E-2</v>
      </c>
    </row>
    <row r="222" spans="1:3">
      <c r="A222" s="66">
        <f t="shared" si="4"/>
        <v>191</v>
      </c>
      <c r="B222" s="71">
        <v>-0.47697434999999999</v>
      </c>
      <c r="C222" s="75">
        <f t="shared" si="5"/>
        <v>1.3079472912566593E-2</v>
      </c>
    </row>
    <row r="223" spans="1:3">
      <c r="A223" s="66">
        <f t="shared" si="4"/>
        <v>192</v>
      </c>
      <c r="B223" s="71">
        <v>4.7842179999999998E-2</v>
      </c>
      <c r="C223" s="75">
        <f t="shared" si="5"/>
        <v>1.3432729480755665E-2</v>
      </c>
    </row>
    <row r="224" spans="1:3">
      <c r="A224" s="66">
        <f t="shared" si="4"/>
        <v>193</v>
      </c>
      <c r="B224" s="71">
        <v>1.3076733700000001</v>
      </c>
      <c r="C224" s="75">
        <f t="shared" si="5"/>
        <v>1.5231882388099985E-2</v>
      </c>
    </row>
    <row r="225" spans="1:3">
      <c r="A225" s="66">
        <f t="shared" ref="A225:A288" si="6">+A224+1</f>
        <v>194</v>
      </c>
      <c r="B225" s="71">
        <v>-7.5592210000000007E-2</v>
      </c>
      <c r="C225" s="75">
        <f t="shared" ref="C225:C288" si="7">C224+$B$8*($B$7-C224)*$B$11+$B$9*SQRT($B$11)*B225</f>
        <v>1.5388798962813208E-2</v>
      </c>
    </row>
    <row r="226" spans="1:3">
      <c r="A226" s="66">
        <f t="shared" si="6"/>
        <v>195</v>
      </c>
      <c r="B226" s="71">
        <v>-0.81188218000000001</v>
      </c>
      <c r="C226" s="75">
        <f t="shared" si="7"/>
        <v>1.4691598198396357E-2</v>
      </c>
    </row>
    <row r="227" spans="1:3">
      <c r="A227" s="66">
        <f t="shared" si="6"/>
        <v>196</v>
      </c>
      <c r="B227" s="71">
        <v>-0.51104837000000003</v>
      </c>
      <c r="C227" s="75">
        <f t="shared" si="7"/>
        <v>1.4359200415459608E-2</v>
      </c>
    </row>
    <row r="228" spans="1:3">
      <c r="A228" s="66">
        <f t="shared" si="6"/>
        <v>197</v>
      </c>
      <c r="B228" s="71">
        <v>1.9842498099999999</v>
      </c>
      <c r="C228" s="75">
        <f t="shared" si="7"/>
        <v>1.6916434728959047E-2</v>
      </c>
    </row>
    <row r="229" spans="1:3">
      <c r="A229" s="66">
        <f t="shared" si="6"/>
        <v>198</v>
      </c>
      <c r="B229" s="71">
        <v>-0.72489742999999995</v>
      </c>
      <c r="C229" s="75">
        <f t="shared" si="7"/>
        <v>1.6281484408044333E-2</v>
      </c>
    </row>
    <row r="230" spans="1:3">
      <c r="A230" s="66">
        <f t="shared" si="6"/>
        <v>199</v>
      </c>
      <c r="B230" s="71">
        <v>-1.3168003500000001</v>
      </c>
      <c r="C230" s="75">
        <f t="shared" si="7"/>
        <v>1.4978937224760239E-2</v>
      </c>
    </row>
    <row r="231" spans="1:3">
      <c r="A231" s="66">
        <f t="shared" si="6"/>
        <v>200</v>
      </c>
      <c r="B231" s="71">
        <v>5.3917329999999999E-2</v>
      </c>
      <c r="C231" s="75">
        <f t="shared" si="7"/>
        <v>1.5291722164120206E-2</v>
      </c>
    </row>
    <row r="232" spans="1:3">
      <c r="A232" s="66">
        <f t="shared" si="6"/>
        <v>201</v>
      </c>
      <c r="B232" s="71">
        <v>0.43407614999999999</v>
      </c>
      <c r="C232" s="75">
        <f t="shared" si="7"/>
        <v>1.6035657074119792E-2</v>
      </c>
    </row>
    <row r="233" spans="1:3">
      <c r="A233" s="66">
        <f t="shared" si="6"/>
        <v>202</v>
      </c>
      <c r="B233" s="71">
        <v>-0.69390065000000001</v>
      </c>
      <c r="C233" s="75">
        <f t="shared" si="7"/>
        <v>1.5458518193130086E-2</v>
      </c>
    </row>
    <row r="234" spans="1:3">
      <c r="A234" s="66">
        <f t="shared" si="6"/>
        <v>203</v>
      </c>
      <c r="B234" s="71">
        <v>1.0752869599999999</v>
      </c>
      <c r="C234" s="75">
        <f t="shared" si="7"/>
        <v>1.6938689669926024E-2</v>
      </c>
    </row>
    <row r="235" spans="1:3">
      <c r="A235" s="66">
        <f t="shared" si="6"/>
        <v>204</v>
      </c>
      <c r="B235" s="71">
        <v>0.887208</v>
      </c>
      <c r="C235" s="75">
        <f t="shared" si="7"/>
        <v>1.8164681983432254E-2</v>
      </c>
    </row>
    <row r="236" spans="1:3">
      <c r="A236" s="66">
        <f t="shared" si="6"/>
        <v>205</v>
      </c>
      <c r="B236" s="71">
        <v>-1.1442574700000001</v>
      </c>
      <c r="C236" s="75">
        <f t="shared" si="7"/>
        <v>1.7014290217192966E-2</v>
      </c>
    </row>
    <row r="237" spans="1:3">
      <c r="A237" s="66">
        <f t="shared" si="6"/>
        <v>206</v>
      </c>
      <c r="B237" s="71">
        <v>-1.61716408</v>
      </c>
      <c r="C237" s="75">
        <f t="shared" si="7"/>
        <v>1.5346592727939555E-2</v>
      </c>
    </row>
    <row r="238" spans="1:3">
      <c r="A238" s="66">
        <f t="shared" si="6"/>
        <v>207</v>
      </c>
      <c r="B238" s="71">
        <v>-1.1874834299999999</v>
      </c>
      <c r="C238" s="75">
        <f t="shared" si="7"/>
        <v>1.4216740153803626E-2</v>
      </c>
    </row>
    <row r="239" spans="1:3">
      <c r="A239" s="66">
        <f t="shared" si="6"/>
        <v>208</v>
      </c>
      <c r="B239" s="71">
        <v>1.35957979</v>
      </c>
      <c r="C239" s="75">
        <f t="shared" si="7"/>
        <v>1.6056229165441086E-2</v>
      </c>
    </row>
    <row r="240" spans="1:3">
      <c r="A240" s="66">
        <f t="shared" si="6"/>
        <v>209</v>
      </c>
      <c r="B240" s="71">
        <v>-0.44344016000000003</v>
      </c>
      <c r="C240" s="75">
        <f t="shared" si="7"/>
        <v>1.5767782844814077E-2</v>
      </c>
    </row>
    <row r="241" spans="1:3">
      <c r="A241" s="66">
        <f t="shared" si="6"/>
        <v>210</v>
      </c>
      <c r="B241" s="71">
        <v>-1.2144662100000001</v>
      </c>
      <c r="C241" s="75">
        <f t="shared" si="7"/>
        <v>1.4596243487163315E-2</v>
      </c>
    </row>
    <row r="242" spans="1:3">
      <c r="A242" s="66">
        <f t="shared" si="6"/>
        <v>211</v>
      </c>
      <c r="B242" s="71">
        <v>-1.5324395</v>
      </c>
      <c r="C242" s="75">
        <f t="shared" si="7"/>
        <v>1.3086828684300601E-2</v>
      </c>
    </row>
    <row r="243" spans="1:3">
      <c r="A243" s="66">
        <f t="shared" si="6"/>
        <v>212</v>
      </c>
      <c r="B243" s="71">
        <v>0.24018025000000001</v>
      </c>
      <c r="C243" s="75">
        <f t="shared" si="7"/>
        <v>1.3661994231176148E-2</v>
      </c>
    </row>
    <row r="244" spans="1:3">
      <c r="A244" s="66">
        <f t="shared" si="6"/>
        <v>213</v>
      </c>
      <c r="B244" s="71">
        <v>1.11641185</v>
      </c>
      <c r="C244" s="75">
        <f t="shared" si="7"/>
        <v>1.5234565739644721E-2</v>
      </c>
    </row>
    <row r="245" spans="1:3">
      <c r="A245" s="66">
        <f t="shared" si="6"/>
        <v>214</v>
      </c>
      <c r="B245" s="71">
        <v>-1.3924633</v>
      </c>
      <c r="C245" s="75">
        <f t="shared" si="7"/>
        <v>1.3870823473970255E-2</v>
      </c>
    </row>
    <row r="246" spans="1:3">
      <c r="A246" s="66">
        <f t="shared" si="6"/>
        <v>215</v>
      </c>
      <c r="B246" s="71">
        <v>0.25358362000000001</v>
      </c>
      <c r="C246" s="75">
        <f t="shared" si="7"/>
        <v>1.4441866029659158E-2</v>
      </c>
    </row>
    <row r="247" spans="1:3">
      <c r="A247" s="66">
        <f t="shared" si="6"/>
        <v>216</v>
      </c>
      <c r="B247" s="71">
        <v>-0.43218092000000002</v>
      </c>
      <c r="C247" s="75">
        <f t="shared" si="7"/>
        <v>1.4206779837916439E-2</v>
      </c>
    </row>
    <row r="248" spans="1:3">
      <c r="A248" s="66">
        <f t="shared" si="6"/>
        <v>217</v>
      </c>
      <c r="B248" s="71">
        <v>-0.25498915999999999</v>
      </c>
      <c r="C248" s="75">
        <f t="shared" si="7"/>
        <v>1.4182174221635655E-2</v>
      </c>
    </row>
    <row r="249" spans="1:3">
      <c r="A249" s="66">
        <f t="shared" si="6"/>
        <v>218</v>
      </c>
      <c r="B249" s="71">
        <v>-1.20470181</v>
      </c>
      <c r="C249" s="75">
        <f t="shared" si="7"/>
        <v>1.3061550037501304E-2</v>
      </c>
    </row>
    <row r="250" spans="1:3">
      <c r="A250" s="66">
        <f t="shared" si="6"/>
        <v>219</v>
      </c>
      <c r="B250" s="71">
        <v>1.38989853</v>
      </c>
      <c r="C250" s="75">
        <f t="shared" si="7"/>
        <v>1.4964927867447301E-2</v>
      </c>
    </row>
    <row r="251" spans="1:3">
      <c r="A251" s="66">
        <f t="shared" si="6"/>
        <v>220</v>
      </c>
      <c r="B251" s="71">
        <v>0.52683765000000005</v>
      </c>
      <c r="C251" s="75">
        <f t="shared" si="7"/>
        <v>1.5824144388854579E-2</v>
      </c>
    </row>
    <row r="252" spans="1:3">
      <c r="A252" s="66">
        <f t="shared" si="6"/>
        <v>221</v>
      </c>
      <c r="B252" s="71">
        <v>0.85754902</v>
      </c>
      <c r="C252" s="75">
        <f t="shared" si="7"/>
        <v>1.7043753094213812E-2</v>
      </c>
    </row>
    <row r="253" spans="1:3">
      <c r="A253" s="66">
        <f t="shared" si="6"/>
        <v>222</v>
      </c>
      <c r="B253" s="71">
        <v>0.78163494</v>
      </c>
      <c r="C253" s="75">
        <f t="shared" si="7"/>
        <v>1.8145213552892499E-2</v>
      </c>
    </row>
    <row r="254" spans="1:3">
      <c r="A254" s="66">
        <f t="shared" si="6"/>
        <v>223</v>
      </c>
      <c r="B254" s="71">
        <v>0.25855897999999999</v>
      </c>
      <c r="C254" s="75">
        <f t="shared" si="7"/>
        <v>1.8615141407478976E-2</v>
      </c>
    </row>
    <row r="255" spans="1:3">
      <c r="A255" s="66">
        <f t="shared" si="6"/>
        <v>224</v>
      </c>
      <c r="B255" s="71">
        <v>-0.21552004999999999</v>
      </c>
      <c r="C255" s="75">
        <f t="shared" si="7"/>
        <v>1.8525901754525481E-2</v>
      </c>
    </row>
    <row r="256" spans="1:3">
      <c r="A256" s="66">
        <f t="shared" si="6"/>
        <v>225</v>
      </c>
      <c r="B256" s="71">
        <v>5.8494249999999998E-2</v>
      </c>
      <c r="C256" s="75">
        <f t="shared" si="7"/>
        <v>1.8755297552629432E-2</v>
      </c>
    </row>
    <row r="257" spans="1:3">
      <c r="A257" s="66">
        <f t="shared" si="6"/>
        <v>226</v>
      </c>
      <c r="B257" s="71">
        <v>0.72631266000000005</v>
      </c>
      <c r="C257" s="75">
        <f t="shared" si="7"/>
        <v>1.9750088733347361E-2</v>
      </c>
    </row>
    <row r="258" spans="1:3">
      <c r="A258" s="66">
        <f t="shared" si="6"/>
        <v>227</v>
      </c>
      <c r="B258" s="71">
        <v>-2.0315600800000002</v>
      </c>
      <c r="C258" s="75">
        <f t="shared" si="7"/>
        <v>1.7535492996887881E-2</v>
      </c>
    </row>
    <row r="259" spans="1:3">
      <c r="A259" s="66">
        <f t="shared" si="6"/>
        <v>228</v>
      </c>
      <c r="B259" s="71">
        <v>0.96798337999999995</v>
      </c>
      <c r="C259" s="75">
        <f t="shared" si="7"/>
        <v>1.8839836601993849E-2</v>
      </c>
    </row>
    <row r="260" spans="1:3">
      <c r="A260" s="66">
        <f t="shared" si="6"/>
        <v>229</v>
      </c>
      <c r="B260" s="71">
        <v>-1.76103784</v>
      </c>
      <c r="C260" s="75">
        <f t="shared" si="7"/>
        <v>1.6960369344989769E-2</v>
      </c>
    </row>
    <row r="261" spans="1:3">
      <c r="A261" s="66">
        <f t="shared" si="6"/>
        <v>230</v>
      </c>
      <c r="B261" s="71">
        <v>0.30477296999999998</v>
      </c>
      <c r="C261" s="75">
        <f t="shared" si="7"/>
        <v>1.7513281623907469E-2</v>
      </c>
    </row>
    <row r="262" spans="1:3">
      <c r="A262" s="66">
        <f t="shared" si="6"/>
        <v>231</v>
      </c>
      <c r="B262" s="71">
        <v>-0.71473330000000002</v>
      </c>
      <c r="C262" s="75">
        <f t="shared" si="7"/>
        <v>1.6875146657002203E-2</v>
      </c>
    </row>
    <row r="263" spans="1:3">
      <c r="A263" s="66">
        <f t="shared" si="6"/>
        <v>232</v>
      </c>
      <c r="B263" s="71">
        <v>7.2744509999999998E-2</v>
      </c>
      <c r="C263" s="75">
        <f t="shared" si="7"/>
        <v>1.7162266115438283E-2</v>
      </c>
    </row>
    <row r="264" spans="1:3">
      <c r="A264" s="66">
        <f t="shared" si="6"/>
        <v>233</v>
      </c>
      <c r="B264" s="71">
        <v>0.14770069999999999</v>
      </c>
      <c r="C264" s="75">
        <f t="shared" si="7"/>
        <v>1.752875954036132E-2</v>
      </c>
    </row>
    <row r="265" spans="1:3">
      <c r="A265" s="66">
        <f t="shared" si="6"/>
        <v>234</v>
      </c>
      <c r="B265" s="71">
        <v>0.41732934999999999</v>
      </c>
      <c r="C265" s="75">
        <f t="shared" si="7"/>
        <v>1.8197430976978752E-2</v>
      </c>
    </row>
    <row r="266" spans="1:3">
      <c r="A266" s="66">
        <f t="shared" si="6"/>
        <v>235</v>
      </c>
      <c r="B266" s="71">
        <v>0.12673343000000001</v>
      </c>
      <c r="C266" s="75">
        <f t="shared" si="7"/>
        <v>1.8513834362405931E-2</v>
      </c>
    </row>
    <row r="267" spans="1:3">
      <c r="A267" s="66">
        <f t="shared" si="6"/>
        <v>236</v>
      </c>
      <c r="B267" s="71">
        <v>-1.60513526</v>
      </c>
      <c r="C267" s="75">
        <f t="shared" si="7"/>
        <v>1.6822537954452262E-2</v>
      </c>
    </row>
    <row r="268" spans="1:3">
      <c r="A268" s="66">
        <f t="shared" si="6"/>
        <v>237</v>
      </c>
      <c r="B268" s="71">
        <v>0.92096151000000004</v>
      </c>
      <c r="C268" s="75">
        <f t="shared" si="7"/>
        <v>1.8090409257014523E-2</v>
      </c>
    </row>
    <row r="269" spans="1:3">
      <c r="A269" s="66">
        <f t="shared" si="6"/>
        <v>238</v>
      </c>
      <c r="B269" s="71">
        <v>-0.17347694999999999</v>
      </c>
      <c r="C269" s="75">
        <f t="shared" si="7"/>
        <v>1.8062835098027769E-2</v>
      </c>
    </row>
    <row r="270" spans="1:3">
      <c r="A270" s="66">
        <f t="shared" si="6"/>
        <v>239</v>
      </c>
      <c r="B270" s="71">
        <v>1.1629524</v>
      </c>
      <c r="C270" s="75">
        <f t="shared" si="7"/>
        <v>1.957912598296652E-2</v>
      </c>
    </row>
    <row r="271" spans="1:3">
      <c r="A271" s="66">
        <f t="shared" si="6"/>
        <v>240</v>
      </c>
      <c r="B271" s="71">
        <v>0.52393765000000003</v>
      </c>
      <c r="C271" s="75">
        <f t="shared" si="7"/>
        <v>2.0319638919924516E-2</v>
      </c>
    </row>
    <row r="272" spans="1:3">
      <c r="A272" s="66">
        <f t="shared" si="6"/>
        <v>241</v>
      </c>
      <c r="B272" s="71">
        <v>0.56124065000000001</v>
      </c>
      <c r="C272" s="75">
        <f t="shared" si="7"/>
        <v>2.1084712827641724E-2</v>
      </c>
    </row>
    <row r="273" spans="1:3">
      <c r="A273" s="66">
        <f t="shared" si="6"/>
        <v>242</v>
      </c>
      <c r="B273" s="71">
        <v>0.61973615999999998</v>
      </c>
      <c r="C273" s="75">
        <f t="shared" si="7"/>
        <v>2.1898204684555771E-2</v>
      </c>
    </row>
    <row r="274" spans="1:3">
      <c r="A274" s="66">
        <f t="shared" si="6"/>
        <v>243</v>
      </c>
      <c r="B274" s="71">
        <v>0.18894504000000001</v>
      </c>
      <c r="C274" s="75">
        <f t="shared" si="7"/>
        <v>2.2193924506853965E-2</v>
      </c>
    </row>
    <row r="275" spans="1:3">
      <c r="A275" s="66">
        <f t="shared" si="6"/>
        <v>244</v>
      </c>
      <c r="B275" s="71">
        <v>-1.56806818</v>
      </c>
      <c r="C275" s="75">
        <f t="shared" si="7"/>
        <v>2.0453427222521244E-2</v>
      </c>
    </row>
    <row r="276" spans="1:3">
      <c r="A276" s="66">
        <f t="shared" si="6"/>
        <v>245</v>
      </c>
      <c r="B276" s="71">
        <v>-0.40517593000000002</v>
      </c>
      <c r="C276" s="75">
        <f t="shared" si="7"/>
        <v>2.00992346774489E-2</v>
      </c>
    </row>
    <row r="277" spans="1:3">
      <c r="A277" s="66">
        <f t="shared" si="6"/>
        <v>246</v>
      </c>
      <c r="B277" s="71">
        <v>0.40307684999999999</v>
      </c>
      <c r="C277" s="75">
        <f t="shared" si="7"/>
        <v>2.068718686621589E-2</v>
      </c>
    </row>
    <row r="278" spans="1:3">
      <c r="A278" s="66">
        <f t="shared" si="6"/>
        <v>247</v>
      </c>
      <c r="B278" s="71">
        <v>-0.56978127999999995</v>
      </c>
      <c r="C278" s="75">
        <f t="shared" si="7"/>
        <v>2.0137080443786076E-2</v>
      </c>
    </row>
    <row r="279" spans="1:3">
      <c r="A279" s="66">
        <f t="shared" si="6"/>
        <v>248</v>
      </c>
      <c r="B279" s="71">
        <v>-1.4640763299999999</v>
      </c>
      <c r="C279" s="75">
        <f t="shared" si="7"/>
        <v>1.8568083706212102E-2</v>
      </c>
    </row>
    <row r="280" spans="1:3">
      <c r="A280" s="66">
        <f t="shared" si="6"/>
        <v>249</v>
      </c>
      <c r="B280" s="71">
        <v>0.41705786</v>
      </c>
      <c r="C280" s="75">
        <f t="shared" si="7"/>
        <v>1.9210458549034096E-2</v>
      </c>
    </row>
    <row r="281" spans="1:3">
      <c r="A281" s="66">
        <f t="shared" si="6"/>
        <v>250</v>
      </c>
      <c r="B281" s="71">
        <v>-1.26543381</v>
      </c>
      <c r="C281" s="75">
        <f t="shared" si="7"/>
        <v>1.7893999983617938E-2</v>
      </c>
    </row>
    <row r="282" spans="1:3">
      <c r="A282" s="66">
        <f t="shared" si="6"/>
        <v>251</v>
      </c>
      <c r="B282" s="71">
        <v>0.50558946999999999</v>
      </c>
      <c r="C282" s="75">
        <f t="shared" si="7"/>
        <v>1.865545441723537E-2</v>
      </c>
    </row>
    <row r="283" spans="1:3">
      <c r="A283" s="66">
        <f t="shared" si="6"/>
        <v>252</v>
      </c>
      <c r="B283" s="71">
        <v>0.37155684999999999</v>
      </c>
      <c r="C283" s="75">
        <f t="shared" si="7"/>
        <v>1.9243104951537984E-2</v>
      </c>
    </row>
    <row r="284" spans="1:3">
      <c r="A284" s="66">
        <f t="shared" si="6"/>
        <v>253</v>
      </c>
      <c r="B284" s="71">
        <v>0.42602681999999997</v>
      </c>
      <c r="C284" s="75">
        <f t="shared" si="7"/>
        <v>1.9878960726167533E-2</v>
      </c>
    </row>
    <row r="285" spans="1:3">
      <c r="A285" s="66">
        <f t="shared" si="6"/>
        <v>254</v>
      </c>
      <c r="B285" s="71">
        <v>-0.46831170999999999</v>
      </c>
      <c r="C285" s="75">
        <f t="shared" si="7"/>
        <v>1.946622692434704E-2</v>
      </c>
    </row>
    <row r="286" spans="1:3">
      <c r="A286" s="66">
        <f t="shared" si="6"/>
        <v>255</v>
      </c>
      <c r="B286" s="71">
        <v>-0.46140487000000002</v>
      </c>
      <c r="C286" s="75">
        <f t="shared" si="7"/>
        <v>1.9071786799438557E-2</v>
      </c>
    </row>
    <row r="287" spans="1:3">
      <c r="A287" s="66">
        <f t="shared" si="6"/>
        <v>256</v>
      </c>
      <c r="B287" s="71">
        <v>-0.81742210000000004</v>
      </c>
      <c r="C287" s="75">
        <f t="shared" si="7"/>
        <v>1.8276114390499493E-2</v>
      </c>
    </row>
    <row r="288" spans="1:3">
      <c r="A288" s="66">
        <f t="shared" si="6"/>
        <v>257</v>
      </c>
      <c r="B288" s="71">
        <v>-0.13360282000000001</v>
      </c>
      <c r="C288" s="75">
        <f t="shared" si="7"/>
        <v>1.8289940282554019E-2</v>
      </c>
    </row>
    <row r="289" spans="1:3">
      <c r="A289" s="66">
        <f t="shared" ref="A289:A291" si="8">+A288+1</f>
        <v>258</v>
      </c>
      <c r="B289" s="71">
        <v>0.40368270000000001</v>
      </c>
      <c r="C289" s="75">
        <f t="shared" ref="C289:C291" si="9">C288+$B$8*($B$7-C288)*$B$11+$B$9*SQRT($B$11)*B289</f>
        <v>1.892382440651456E-2</v>
      </c>
    </row>
    <row r="290" spans="1:3">
      <c r="A290" s="66">
        <f t="shared" si="8"/>
        <v>259</v>
      </c>
      <c r="B290" s="71">
        <v>-1.8278166899999999</v>
      </c>
      <c r="C290" s="75">
        <f t="shared" si="9"/>
        <v>1.6965147880350116E-2</v>
      </c>
    </row>
    <row r="291" spans="1:3">
      <c r="A291" s="66">
        <f t="shared" si="8"/>
        <v>260</v>
      </c>
      <c r="B291" s="71">
        <v>8.0451179999999997E-2</v>
      </c>
      <c r="C291" s="75">
        <f t="shared" si="9"/>
        <v>1.725891620420061E-2</v>
      </c>
    </row>
  </sheetData>
  <mergeCells count="8">
    <mergeCell ref="A21:H21"/>
    <mergeCell ref="B22:H22"/>
    <mergeCell ref="A25:H25"/>
    <mergeCell ref="A3:G3"/>
    <mergeCell ref="A14:H14"/>
    <mergeCell ref="B15:H15"/>
    <mergeCell ref="A17:H17"/>
    <mergeCell ref="B18:H18"/>
  </mergeCell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F63101-70C6-4AEE-8699-5F48457E5A41}">
  <sheetPr>
    <tabColor theme="5" tint="0.39997558519241921"/>
  </sheetPr>
  <dimension ref="A1:I13"/>
  <sheetViews>
    <sheetView showGridLines="0" zoomScale="115" zoomScaleNormal="115" workbookViewId="0">
      <selection activeCell="A2" sqref="A2:L2"/>
    </sheetView>
  </sheetViews>
  <sheetFormatPr defaultRowHeight="14.45"/>
  <cols>
    <col min="1" max="9" width="12.7109375" customWidth="1"/>
  </cols>
  <sheetData>
    <row r="1" spans="1:9" ht="18">
      <c r="A1" s="2" t="s">
        <v>251</v>
      </c>
    </row>
    <row r="3" spans="1:9" ht="30" customHeight="1">
      <c r="A3" s="190" t="s">
        <v>252</v>
      </c>
      <c r="B3" s="190"/>
      <c r="C3" s="190"/>
      <c r="D3" s="190"/>
      <c r="E3" s="190"/>
      <c r="F3" s="190"/>
      <c r="G3" s="190"/>
      <c r="H3" s="190"/>
      <c r="I3" s="190"/>
    </row>
    <row r="4" spans="1:9" ht="94.9" customHeight="1">
      <c r="A4" s="7" t="s">
        <v>58</v>
      </c>
      <c r="B4" s="191"/>
      <c r="C4" s="191"/>
      <c r="D4" s="191"/>
      <c r="E4" s="191"/>
      <c r="F4" s="191"/>
      <c r="G4" s="191"/>
      <c r="H4" s="191"/>
      <c r="I4" s="191"/>
    </row>
    <row r="6" spans="1:9" ht="30" customHeight="1">
      <c r="A6" s="190" t="s">
        <v>253</v>
      </c>
      <c r="B6" s="190"/>
      <c r="C6" s="190"/>
      <c r="D6" s="190"/>
      <c r="E6" s="190"/>
      <c r="F6" s="190"/>
      <c r="G6" s="190"/>
      <c r="H6" s="190"/>
      <c r="I6" s="190"/>
    </row>
    <row r="7" spans="1:9" ht="94.9" customHeight="1">
      <c r="A7" s="7" t="s">
        <v>58</v>
      </c>
      <c r="B7" s="191"/>
      <c r="C7" s="191"/>
      <c r="D7" s="191"/>
      <c r="E7" s="191"/>
      <c r="F7" s="191"/>
      <c r="G7" s="191"/>
      <c r="H7" s="191"/>
      <c r="I7" s="191"/>
    </row>
    <row r="9" spans="1:9" ht="30" customHeight="1">
      <c r="A9" s="190" t="s">
        <v>254</v>
      </c>
      <c r="B9" s="190"/>
      <c r="C9" s="190"/>
      <c r="D9" s="190"/>
      <c r="E9" s="190"/>
      <c r="F9" s="190"/>
      <c r="G9" s="190"/>
      <c r="H9" s="190"/>
    </row>
    <row r="10" spans="1:9" ht="94.9" customHeight="1">
      <c r="A10" s="7" t="s">
        <v>58</v>
      </c>
      <c r="B10" s="191"/>
      <c r="C10" s="191"/>
      <c r="D10" s="191"/>
      <c r="E10" s="191"/>
      <c r="F10" s="191"/>
      <c r="G10" s="191"/>
      <c r="H10" s="191"/>
      <c r="I10" s="191"/>
    </row>
    <row r="12" spans="1:9" ht="30" customHeight="1">
      <c r="A12" s="190" t="s">
        <v>255</v>
      </c>
      <c r="B12" s="190"/>
      <c r="C12" s="190"/>
      <c r="D12" s="190"/>
      <c r="E12" s="190"/>
      <c r="F12" s="190"/>
      <c r="G12" s="190"/>
      <c r="H12" s="190"/>
      <c r="I12" s="190"/>
    </row>
    <row r="13" spans="1:9" ht="94.9" customHeight="1">
      <c r="A13" s="7" t="s">
        <v>58</v>
      </c>
      <c r="B13" s="191"/>
      <c r="C13" s="191"/>
      <c r="D13" s="191"/>
      <c r="E13" s="191"/>
      <c r="F13" s="191"/>
      <c r="G13" s="191"/>
      <c r="H13" s="191"/>
      <c r="I13" s="191"/>
    </row>
  </sheetData>
  <mergeCells count="8">
    <mergeCell ref="A12:I12"/>
    <mergeCell ref="B13:I13"/>
    <mergeCell ref="A3:I3"/>
    <mergeCell ref="B4:I4"/>
    <mergeCell ref="A6:I6"/>
    <mergeCell ref="B7:I7"/>
    <mergeCell ref="A9:H9"/>
    <mergeCell ref="B10:I10"/>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B24C93-6AF2-46A1-8D62-A4CBE2709E30}">
  <sheetPr>
    <tabColor theme="9" tint="0.59999389629810485"/>
  </sheetPr>
  <dimension ref="A1:I13"/>
  <sheetViews>
    <sheetView showGridLines="0" zoomScale="115" zoomScaleNormal="115" workbookViewId="0"/>
  </sheetViews>
  <sheetFormatPr defaultRowHeight="14.45"/>
  <cols>
    <col min="1" max="11" width="12.7109375" customWidth="1"/>
  </cols>
  <sheetData>
    <row r="1" spans="1:9" ht="18">
      <c r="A1" s="2" t="s">
        <v>256</v>
      </c>
    </row>
    <row r="3" spans="1:9" ht="30" customHeight="1">
      <c r="A3" s="190" t="s">
        <v>252</v>
      </c>
      <c r="B3" s="190"/>
      <c r="C3" s="190"/>
      <c r="D3" s="190"/>
      <c r="E3" s="190"/>
      <c r="F3" s="190"/>
      <c r="G3" s="190"/>
      <c r="H3" s="190"/>
      <c r="I3" s="190"/>
    </row>
    <row r="4" spans="1:9" ht="94.9" customHeight="1">
      <c r="A4" s="7" t="s">
        <v>58</v>
      </c>
      <c r="B4" s="191" t="s">
        <v>257</v>
      </c>
      <c r="C4" s="191"/>
      <c r="D4" s="191"/>
      <c r="E4" s="191"/>
      <c r="F4" s="191"/>
      <c r="G4" s="191"/>
      <c r="H4" s="191"/>
      <c r="I4" s="191"/>
    </row>
    <row r="6" spans="1:9" ht="30" customHeight="1">
      <c r="A6" s="190" t="s">
        <v>253</v>
      </c>
      <c r="B6" s="190"/>
      <c r="C6" s="190"/>
      <c r="D6" s="190"/>
      <c r="E6" s="190"/>
      <c r="F6" s="190"/>
      <c r="G6" s="190"/>
      <c r="H6" s="190"/>
      <c r="I6" s="190"/>
    </row>
    <row r="7" spans="1:9" ht="94.9" customHeight="1">
      <c r="A7" s="7" t="s">
        <v>58</v>
      </c>
      <c r="B7" s="191" t="s">
        <v>258</v>
      </c>
      <c r="C7" s="191"/>
      <c r="D7" s="191"/>
      <c r="E7" s="191"/>
      <c r="F7" s="191"/>
      <c r="G7" s="191"/>
      <c r="H7" s="191"/>
      <c r="I7" s="191"/>
    </row>
    <row r="9" spans="1:9" ht="30" customHeight="1">
      <c r="A9" s="190" t="s">
        <v>254</v>
      </c>
      <c r="B9" s="190"/>
      <c r="C9" s="190"/>
      <c r="D9" s="190"/>
      <c r="E9" s="190"/>
      <c r="F9" s="190"/>
      <c r="G9" s="190"/>
      <c r="H9" s="190"/>
    </row>
    <row r="10" spans="1:9" ht="94.9" customHeight="1">
      <c r="A10" s="7" t="s">
        <v>58</v>
      </c>
      <c r="B10" s="191" t="s">
        <v>259</v>
      </c>
      <c r="C10" s="191"/>
      <c r="D10" s="191"/>
      <c r="E10" s="191"/>
      <c r="F10" s="191"/>
      <c r="G10" s="191"/>
      <c r="H10" s="191"/>
      <c r="I10" s="191"/>
    </row>
    <row r="12" spans="1:9" ht="30" customHeight="1">
      <c r="A12" s="190" t="s">
        <v>260</v>
      </c>
      <c r="B12" s="190"/>
      <c r="C12" s="190"/>
      <c r="D12" s="190"/>
      <c r="E12" s="190"/>
      <c r="F12" s="190"/>
      <c r="G12" s="190"/>
      <c r="H12" s="190"/>
      <c r="I12" s="190"/>
    </row>
    <row r="13" spans="1:9" ht="103.9" customHeight="1">
      <c r="A13" s="7" t="s">
        <v>58</v>
      </c>
      <c r="B13" s="191" t="s">
        <v>261</v>
      </c>
      <c r="C13" s="191"/>
      <c r="D13" s="191"/>
      <c r="E13" s="191"/>
      <c r="F13" s="191"/>
      <c r="G13" s="191"/>
      <c r="H13" s="191"/>
      <c r="I13" s="191"/>
    </row>
  </sheetData>
  <mergeCells count="8">
    <mergeCell ref="A3:I3"/>
    <mergeCell ref="A6:I6"/>
    <mergeCell ref="A9:H9"/>
    <mergeCell ref="B10:I10"/>
    <mergeCell ref="B13:I13"/>
    <mergeCell ref="A12:I12"/>
    <mergeCell ref="B4:I4"/>
    <mergeCell ref="B7:I7"/>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B5B8D6-C844-4387-9750-4ED9E97EDB1E}">
  <sheetPr>
    <tabColor theme="5" tint="0.39997558519241921"/>
  </sheetPr>
  <dimension ref="A1:N8"/>
  <sheetViews>
    <sheetView showGridLines="0" zoomScale="115" zoomScaleNormal="115" workbookViewId="0"/>
  </sheetViews>
  <sheetFormatPr defaultRowHeight="14.45"/>
  <sheetData>
    <row r="1" spans="1:14" ht="18">
      <c r="A1" s="2" t="s">
        <v>262</v>
      </c>
    </row>
    <row r="2" spans="1:14" ht="119.45" customHeight="1">
      <c r="A2" s="197" t="s">
        <v>263</v>
      </c>
      <c r="B2" s="198"/>
      <c r="C2" s="198"/>
      <c r="D2" s="198"/>
      <c r="E2" s="198"/>
      <c r="F2" s="198"/>
      <c r="G2" s="198"/>
      <c r="H2" s="198"/>
      <c r="I2" s="198"/>
      <c r="J2" s="198"/>
      <c r="K2" s="198"/>
      <c r="L2" s="198"/>
      <c r="M2" s="198"/>
      <c r="N2" s="199"/>
    </row>
    <row r="4" spans="1:14" ht="45" customHeight="1">
      <c r="A4" s="190" t="s">
        <v>264</v>
      </c>
      <c r="B4" s="190"/>
      <c r="C4" s="190"/>
      <c r="D4" s="190"/>
      <c r="E4" s="190"/>
      <c r="F4" s="190"/>
      <c r="G4" s="190"/>
      <c r="H4" s="190"/>
      <c r="I4" s="190"/>
      <c r="J4" s="190"/>
      <c r="K4" s="190"/>
      <c r="L4" s="190"/>
      <c r="M4" s="190"/>
      <c r="N4" s="190"/>
    </row>
    <row r="5" spans="1:14" ht="180" customHeight="1">
      <c r="A5" s="7" t="s">
        <v>58</v>
      </c>
      <c r="B5" s="191"/>
      <c r="C5" s="191"/>
      <c r="D5" s="191"/>
      <c r="E5" s="191"/>
      <c r="F5" s="191"/>
      <c r="G5" s="191"/>
      <c r="H5" s="191"/>
      <c r="I5" s="191"/>
      <c r="J5" s="191"/>
      <c r="K5" s="191"/>
      <c r="L5" s="191"/>
      <c r="M5" s="191"/>
      <c r="N5" s="191"/>
    </row>
    <row r="7" spans="1:14" ht="31.15" customHeight="1">
      <c r="A7" s="190" t="s">
        <v>265</v>
      </c>
      <c r="B7" s="190"/>
      <c r="C7" s="190"/>
      <c r="D7" s="190"/>
      <c r="E7" s="190"/>
      <c r="F7" s="190"/>
      <c r="G7" s="190"/>
      <c r="H7" s="190"/>
      <c r="I7" s="190"/>
      <c r="J7" s="190"/>
      <c r="K7" s="190"/>
      <c r="L7" s="190"/>
      <c r="M7" s="190"/>
      <c r="N7" s="190"/>
    </row>
    <row r="8" spans="1:14" ht="139.9" customHeight="1">
      <c r="A8" s="7" t="s">
        <v>58</v>
      </c>
      <c r="B8" s="191"/>
      <c r="C8" s="191"/>
      <c r="D8" s="191"/>
      <c r="E8" s="191"/>
      <c r="F8" s="191"/>
      <c r="G8" s="191"/>
      <c r="H8" s="191"/>
      <c r="I8" s="191"/>
      <c r="J8" s="191"/>
      <c r="K8" s="191"/>
      <c r="L8" s="191"/>
      <c r="M8" s="191"/>
      <c r="N8" s="191"/>
    </row>
  </sheetData>
  <mergeCells count="5">
    <mergeCell ref="A2:N2"/>
    <mergeCell ref="A4:N4"/>
    <mergeCell ref="B5:N5"/>
    <mergeCell ref="A7:N7"/>
    <mergeCell ref="B8:N8"/>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9332FA-C735-4370-86AA-40BE84264004}">
  <sheetPr>
    <tabColor theme="9" tint="0.59999389629810485"/>
  </sheetPr>
  <dimension ref="A1:O8"/>
  <sheetViews>
    <sheetView showGridLines="0" zoomScale="115" zoomScaleNormal="115" workbookViewId="0">
      <selection activeCell="B27" sqref="B27:I27"/>
    </sheetView>
  </sheetViews>
  <sheetFormatPr defaultRowHeight="14.45"/>
  <cols>
    <col min="15" max="15" width="35.85546875" customWidth="1"/>
  </cols>
  <sheetData>
    <row r="1" spans="1:15" ht="18">
      <c r="A1" s="2" t="s">
        <v>266</v>
      </c>
    </row>
    <row r="2" spans="1:15" ht="118.9" customHeight="1">
      <c r="A2" s="197" t="s">
        <v>263</v>
      </c>
      <c r="B2" s="198"/>
      <c r="C2" s="198"/>
      <c r="D2" s="198"/>
      <c r="E2" s="198"/>
      <c r="F2" s="198"/>
      <c r="G2" s="198"/>
      <c r="H2" s="198"/>
      <c r="I2" s="198"/>
      <c r="J2" s="198"/>
      <c r="K2" s="198"/>
      <c r="L2" s="198"/>
      <c r="M2" s="198"/>
      <c r="N2" s="199"/>
    </row>
    <row r="4" spans="1:15" ht="48" customHeight="1">
      <c r="A4" s="190" t="s">
        <v>264</v>
      </c>
      <c r="B4" s="190"/>
      <c r="C4" s="190"/>
      <c r="D4" s="190"/>
      <c r="E4" s="190"/>
      <c r="F4" s="190"/>
      <c r="G4" s="190"/>
      <c r="H4" s="190"/>
      <c r="I4" s="190"/>
      <c r="J4" s="190"/>
      <c r="K4" s="190"/>
      <c r="L4" s="190"/>
      <c r="M4" s="190"/>
      <c r="N4" s="190"/>
    </row>
    <row r="5" spans="1:15" ht="196.15" customHeight="1">
      <c r="A5" s="7" t="s">
        <v>58</v>
      </c>
      <c r="B5" s="191" t="s">
        <v>267</v>
      </c>
      <c r="C5" s="191"/>
      <c r="D5" s="191"/>
      <c r="E5" s="191"/>
      <c r="F5" s="191"/>
      <c r="G5" s="191"/>
      <c r="H5" s="191"/>
      <c r="I5" s="191"/>
      <c r="J5" s="191"/>
      <c r="K5" s="191"/>
      <c r="L5" s="191"/>
      <c r="M5" s="191"/>
      <c r="N5" s="191"/>
      <c r="O5" s="16" t="s">
        <v>268</v>
      </c>
    </row>
    <row r="7" spans="1:15" ht="40.15" customHeight="1">
      <c r="A7" s="190" t="s">
        <v>265</v>
      </c>
      <c r="B7" s="190"/>
      <c r="C7" s="190"/>
      <c r="D7" s="190"/>
      <c r="E7" s="190"/>
      <c r="F7" s="190"/>
      <c r="G7" s="190"/>
      <c r="H7" s="190"/>
      <c r="I7" s="190"/>
      <c r="J7" s="190"/>
      <c r="K7" s="190"/>
      <c r="L7" s="190"/>
      <c r="M7" s="190"/>
      <c r="N7" s="190"/>
    </row>
    <row r="8" spans="1:15" ht="139.9" customHeight="1">
      <c r="A8" s="7" t="s">
        <v>58</v>
      </c>
      <c r="B8" s="191" t="s">
        <v>269</v>
      </c>
      <c r="C8" s="191"/>
      <c r="D8" s="191"/>
      <c r="E8" s="191"/>
      <c r="F8" s="191"/>
      <c r="G8" s="191"/>
      <c r="H8" s="191"/>
      <c r="I8" s="191"/>
      <c r="J8" s="191"/>
      <c r="K8" s="191"/>
      <c r="L8" s="191"/>
      <c r="M8" s="191"/>
      <c r="N8" s="191"/>
    </row>
  </sheetData>
  <mergeCells count="5">
    <mergeCell ref="A7:N7"/>
    <mergeCell ref="B8:N8"/>
    <mergeCell ref="A4:N4"/>
    <mergeCell ref="B5:N5"/>
    <mergeCell ref="A2:N2"/>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3FD020-9E5A-43F9-8C3F-C1E74A23C532}">
  <sheetPr>
    <tabColor theme="5" tint="0.39997558519241921"/>
  </sheetPr>
  <dimension ref="A1:X28"/>
  <sheetViews>
    <sheetView showGridLines="0" zoomScaleNormal="100" workbookViewId="0">
      <selection activeCell="A2" sqref="A2:N2"/>
    </sheetView>
  </sheetViews>
  <sheetFormatPr defaultRowHeight="14.45"/>
  <cols>
    <col min="1" max="1" width="12.85546875" customWidth="1"/>
    <col min="17" max="17" width="12.28515625" customWidth="1"/>
  </cols>
  <sheetData>
    <row r="1" spans="1:24" ht="18">
      <c r="A1" s="2" t="s">
        <v>270</v>
      </c>
    </row>
    <row r="2" spans="1:24" ht="130.9" customHeight="1">
      <c r="A2" s="197" t="s">
        <v>271</v>
      </c>
      <c r="B2" s="198"/>
      <c r="C2" s="198"/>
      <c r="D2" s="198"/>
      <c r="E2" s="198"/>
      <c r="F2" s="198"/>
      <c r="G2" s="198"/>
      <c r="H2" s="198"/>
      <c r="I2" s="198"/>
      <c r="J2" s="198"/>
      <c r="K2" s="198"/>
      <c r="L2" s="198"/>
      <c r="M2" s="198"/>
      <c r="N2" s="199"/>
    </row>
    <row r="4" spans="1:24">
      <c r="A4" s="73" t="s">
        <v>272</v>
      </c>
      <c r="B4" s="124"/>
    </row>
    <row r="5" spans="1:24">
      <c r="A5" s="104" t="s">
        <v>273</v>
      </c>
      <c r="B5" s="105">
        <v>3.0000000000000001E-3</v>
      </c>
    </row>
    <row r="6" spans="1:24">
      <c r="A6" s="88" t="s">
        <v>274</v>
      </c>
      <c r="B6" s="105">
        <v>1.4999999999999999E-2</v>
      </c>
    </row>
    <row r="7" spans="1:24">
      <c r="A7" t="s">
        <v>275</v>
      </c>
      <c r="B7" s="106">
        <v>0.01</v>
      </c>
    </row>
    <row r="9" spans="1:24">
      <c r="A9" t="s">
        <v>276</v>
      </c>
    </row>
    <row r="10" spans="1:24">
      <c r="A10" s="131" t="s">
        <v>277</v>
      </c>
    </row>
    <row r="11" spans="1:24">
      <c r="A11" s="73" t="s">
        <v>278</v>
      </c>
      <c r="C11" s="201"/>
      <c r="D11" s="202"/>
      <c r="E11" s="203" t="s">
        <v>279</v>
      </c>
      <c r="F11" s="204"/>
      <c r="G11" s="204"/>
      <c r="H11" s="204"/>
      <c r="I11" s="204"/>
      <c r="J11" s="205" t="s">
        <v>280</v>
      </c>
      <c r="K11" s="206"/>
      <c r="L11" s="207" t="s">
        <v>281</v>
      </c>
      <c r="M11" s="208"/>
      <c r="N11" s="209" t="s">
        <v>282</v>
      </c>
      <c r="O11" s="208"/>
      <c r="P11" s="210" t="s">
        <v>283</v>
      </c>
      <c r="Q11" s="211"/>
      <c r="R11" s="210" t="s">
        <v>284</v>
      </c>
      <c r="S11" s="212"/>
      <c r="T11" s="212"/>
      <c r="U11" s="212"/>
      <c r="V11" s="211"/>
      <c r="W11" s="77"/>
      <c r="X11" s="119" t="s">
        <v>285</v>
      </c>
    </row>
    <row r="12" spans="1:24" ht="24.6">
      <c r="A12" s="87" t="s">
        <v>286</v>
      </c>
      <c r="B12" s="79" t="s">
        <v>287</v>
      </c>
      <c r="C12" s="80" t="s">
        <v>288</v>
      </c>
      <c r="D12" s="81" t="s">
        <v>289</v>
      </c>
      <c r="E12" s="111" t="s">
        <v>290</v>
      </c>
      <c r="F12" s="84" t="s">
        <v>291</v>
      </c>
      <c r="G12" s="84" t="s">
        <v>292</v>
      </c>
      <c r="H12" s="84" t="s">
        <v>293</v>
      </c>
      <c r="I12" s="84" t="s">
        <v>294</v>
      </c>
      <c r="J12" s="83" t="s">
        <v>295</v>
      </c>
      <c r="K12" s="84" t="s">
        <v>296</v>
      </c>
      <c r="L12" s="85" t="s">
        <v>297</v>
      </c>
      <c r="M12" s="86" t="s">
        <v>298</v>
      </c>
      <c r="N12" s="87" t="s">
        <v>297</v>
      </c>
      <c r="O12" s="79" t="s">
        <v>298</v>
      </c>
      <c r="P12" s="87" t="s">
        <v>299</v>
      </c>
      <c r="Q12" s="82" t="s">
        <v>300</v>
      </c>
      <c r="R12" s="83" t="s">
        <v>301</v>
      </c>
      <c r="S12" s="84" t="s">
        <v>290</v>
      </c>
      <c r="T12" s="84" t="s">
        <v>302</v>
      </c>
      <c r="U12" s="84" t="s">
        <v>113</v>
      </c>
      <c r="V12" s="85" t="s">
        <v>303</v>
      </c>
      <c r="W12" s="118" t="s">
        <v>304</v>
      </c>
      <c r="X12" s="120" t="s">
        <v>305</v>
      </c>
    </row>
    <row r="13" spans="1:24">
      <c r="A13" s="89">
        <v>5</v>
      </c>
      <c r="B13" s="90"/>
      <c r="C13" s="123">
        <v>3210</v>
      </c>
      <c r="D13" s="94"/>
      <c r="E13" s="91"/>
      <c r="F13" s="92"/>
      <c r="G13" s="92"/>
      <c r="H13" s="93">
        <v>150000</v>
      </c>
      <c r="I13" s="94"/>
      <c r="J13" s="110">
        <v>0.125</v>
      </c>
      <c r="K13" s="96">
        <v>4.8059999999999999E-2</v>
      </c>
      <c r="L13" s="115" t="s">
        <v>214</v>
      </c>
      <c r="M13" s="116" t="s">
        <v>214</v>
      </c>
      <c r="N13" s="91"/>
      <c r="O13" s="94"/>
      <c r="P13" s="90"/>
      <c r="Q13" s="90"/>
      <c r="R13" s="125" t="s">
        <v>214</v>
      </c>
      <c r="S13" s="126" t="s">
        <v>214</v>
      </c>
      <c r="T13" s="117"/>
      <c r="U13" s="127" t="s">
        <v>214</v>
      </c>
      <c r="V13" s="132" t="s">
        <v>214</v>
      </c>
      <c r="W13" s="94"/>
      <c r="X13" s="121"/>
    </row>
    <row r="14" spans="1:24">
      <c r="A14" s="98">
        <f t="shared" ref="A14" si="0">A13+1</f>
        <v>6</v>
      </c>
      <c r="B14" s="99">
        <v>59</v>
      </c>
      <c r="C14" s="100">
        <v>3823.11</v>
      </c>
      <c r="D14" s="109">
        <v>0.191</v>
      </c>
      <c r="E14" s="130" t="s">
        <v>214</v>
      </c>
      <c r="F14" s="108" t="s">
        <v>214</v>
      </c>
      <c r="G14" s="112"/>
      <c r="H14" s="113" t="s">
        <v>214</v>
      </c>
      <c r="I14" s="114" t="s">
        <v>214</v>
      </c>
      <c r="J14" s="101"/>
      <c r="K14" s="101"/>
      <c r="L14" s="101"/>
      <c r="M14" s="102"/>
      <c r="N14" s="107"/>
      <c r="O14" s="102"/>
      <c r="P14" s="113" t="s">
        <v>214</v>
      </c>
      <c r="Q14" s="113" t="s">
        <v>214</v>
      </c>
      <c r="R14" s="107"/>
      <c r="S14" s="101"/>
      <c r="T14" s="101"/>
      <c r="U14" s="101"/>
      <c r="V14" s="102"/>
      <c r="W14" s="102"/>
      <c r="X14" s="122">
        <v>8.0304E-2</v>
      </c>
    </row>
    <row r="15" spans="1:24" ht="216" customHeight="1">
      <c r="A15" s="213" t="s">
        <v>306</v>
      </c>
      <c r="B15" s="213"/>
      <c r="C15" s="214"/>
      <c r="D15" s="214"/>
      <c r="E15" s="214"/>
      <c r="F15" s="214"/>
      <c r="G15" s="214"/>
      <c r="H15" s="214"/>
      <c r="I15" s="214"/>
      <c r="J15" s="214"/>
      <c r="K15" s="214"/>
      <c r="L15" s="214"/>
      <c r="M15" s="214"/>
      <c r="N15" s="214"/>
      <c r="O15" s="214"/>
      <c r="P15" s="12"/>
      <c r="Q15" s="12"/>
      <c r="R15" s="12"/>
      <c r="S15" s="12"/>
      <c r="T15" s="12"/>
      <c r="U15" s="12"/>
      <c r="V15" s="12"/>
      <c r="W15" s="12"/>
      <c r="X15" s="12"/>
    </row>
    <row r="17" spans="1:24">
      <c r="A17" s="131" t="s">
        <v>307</v>
      </c>
    </row>
    <row r="18" spans="1:24" ht="45" customHeight="1">
      <c r="A18" s="7" t="s">
        <v>58</v>
      </c>
      <c r="B18" s="191"/>
      <c r="C18" s="191"/>
      <c r="D18" s="191"/>
      <c r="E18" s="191"/>
      <c r="F18" s="191"/>
      <c r="G18" s="191"/>
      <c r="H18" s="191"/>
      <c r="I18" s="191"/>
      <c r="J18" s="191"/>
      <c r="K18" s="191"/>
      <c r="L18" s="191"/>
      <c r="M18" s="191"/>
      <c r="N18" s="191"/>
    </row>
    <row r="19" spans="1:24">
      <c r="A19" s="131" t="s">
        <v>308</v>
      </c>
    </row>
    <row r="20" spans="1:24" ht="45" customHeight="1">
      <c r="A20" s="7" t="s">
        <v>58</v>
      </c>
      <c r="B20" s="191"/>
      <c r="C20" s="191"/>
      <c r="D20" s="191"/>
      <c r="E20" s="191"/>
      <c r="F20" s="191"/>
      <c r="G20" s="191"/>
      <c r="H20" s="191"/>
      <c r="I20" s="191"/>
      <c r="J20" s="191"/>
      <c r="K20" s="191"/>
      <c r="L20" s="191"/>
      <c r="M20" s="191"/>
      <c r="N20" s="191"/>
    </row>
    <row r="22" spans="1:24">
      <c r="A22" t="s">
        <v>309</v>
      </c>
    </row>
    <row r="23" spans="1:24">
      <c r="A23" s="131" t="s">
        <v>310</v>
      </c>
    </row>
    <row r="24" spans="1:24">
      <c r="A24" s="73" t="s">
        <v>311</v>
      </c>
      <c r="C24" s="201"/>
      <c r="D24" s="202"/>
      <c r="E24" s="203" t="s">
        <v>279</v>
      </c>
      <c r="F24" s="204"/>
      <c r="G24" s="204"/>
      <c r="H24" s="204"/>
      <c r="I24" s="204"/>
      <c r="J24" s="205" t="s">
        <v>280</v>
      </c>
      <c r="K24" s="206"/>
      <c r="L24" s="207" t="s">
        <v>281</v>
      </c>
      <c r="M24" s="208"/>
      <c r="N24" s="209" t="s">
        <v>282</v>
      </c>
      <c r="O24" s="208"/>
      <c r="P24" s="210" t="s">
        <v>283</v>
      </c>
      <c r="Q24" s="211"/>
      <c r="R24" s="210" t="s">
        <v>284</v>
      </c>
      <c r="S24" s="212"/>
      <c r="T24" s="212"/>
      <c r="U24" s="212"/>
      <c r="V24" s="211"/>
      <c r="W24" s="77"/>
      <c r="X24" s="119" t="s">
        <v>285</v>
      </c>
    </row>
    <row r="25" spans="1:24" ht="24.6">
      <c r="A25" s="87" t="s">
        <v>286</v>
      </c>
      <c r="B25" s="79" t="s">
        <v>287</v>
      </c>
      <c r="C25" s="80" t="s">
        <v>288</v>
      </c>
      <c r="D25" s="81" t="s">
        <v>289</v>
      </c>
      <c r="E25" s="78" t="s">
        <v>290</v>
      </c>
      <c r="F25" s="82" t="s">
        <v>291</v>
      </c>
      <c r="G25" s="82" t="s">
        <v>292</v>
      </c>
      <c r="H25" s="82" t="s">
        <v>293</v>
      </c>
      <c r="I25" s="82" t="s">
        <v>294</v>
      </c>
      <c r="J25" s="83" t="s">
        <v>295</v>
      </c>
      <c r="K25" s="84" t="s">
        <v>296</v>
      </c>
      <c r="L25" s="85" t="s">
        <v>297</v>
      </c>
      <c r="M25" s="86" t="s">
        <v>298</v>
      </c>
      <c r="N25" s="87" t="s">
        <v>297</v>
      </c>
      <c r="O25" s="79" t="s">
        <v>298</v>
      </c>
      <c r="P25" s="87" t="s">
        <v>299</v>
      </c>
      <c r="Q25" s="82" t="s">
        <v>300</v>
      </c>
      <c r="R25" s="83" t="s">
        <v>301</v>
      </c>
      <c r="S25" s="84" t="s">
        <v>290</v>
      </c>
      <c r="T25" s="84" t="s">
        <v>302</v>
      </c>
      <c r="U25" s="84" t="s">
        <v>113</v>
      </c>
      <c r="V25" s="85" t="s">
        <v>303</v>
      </c>
      <c r="W25" s="118" t="s">
        <v>304</v>
      </c>
      <c r="X25" s="120" t="s">
        <v>305</v>
      </c>
    </row>
    <row r="26" spans="1:24">
      <c r="A26" s="89">
        <v>5</v>
      </c>
      <c r="B26" s="90"/>
      <c r="C26" s="123">
        <v>3210</v>
      </c>
      <c r="D26" s="94"/>
      <c r="E26" s="91"/>
      <c r="F26" s="92"/>
      <c r="G26" s="92"/>
      <c r="H26" s="93">
        <v>150000</v>
      </c>
      <c r="I26" s="94"/>
      <c r="J26" s="95">
        <v>0.125</v>
      </c>
      <c r="K26" s="96">
        <v>4.8059999999999999E-2</v>
      </c>
      <c r="L26" s="115" t="s">
        <v>214</v>
      </c>
      <c r="M26" s="116" t="s">
        <v>214</v>
      </c>
      <c r="N26" s="115" t="s">
        <v>214</v>
      </c>
      <c r="O26" s="116" t="s">
        <v>214</v>
      </c>
      <c r="P26" s="91"/>
      <c r="Q26" s="90"/>
      <c r="R26" s="125" t="s">
        <v>214</v>
      </c>
      <c r="S26" s="126" t="s">
        <v>214</v>
      </c>
      <c r="T26" s="126" t="s">
        <v>214</v>
      </c>
      <c r="U26" s="127" t="s">
        <v>214</v>
      </c>
      <c r="V26" s="132" t="s">
        <v>214</v>
      </c>
      <c r="W26" s="128" t="s">
        <v>214</v>
      </c>
      <c r="X26" s="121"/>
    </row>
    <row r="27" spans="1:24">
      <c r="A27" s="98">
        <f t="shared" ref="A27" si="1">A26+1</f>
        <v>6</v>
      </c>
      <c r="B27" s="99">
        <v>59</v>
      </c>
      <c r="C27" s="100">
        <v>3823.11</v>
      </c>
      <c r="D27" s="109">
        <v>0.191</v>
      </c>
      <c r="E27" s="130" t="s">
        <v>214</v>
      </c>
      <c r="F27" s="108" t="s">
        <v>214</v>
      </c>
      <c r="G27" s="108" t="s">
        <v>214</v>
      </c>
      <c r="H27" s="113" t="s">
        <v>214</v>
      </c>
      <c r="I27" s="114" t="s">
        <v>214</v>
      </c>
      <c r="J27" s="107"/>
      <c r="K27" s="101"/>
      <c r="L27" s="101"/>
      <c r="M27" s="102"/>
      <c r="N27" s="107"/>
      <c r="O27" s="102"/>
      <c r="P27" s="129" t="s">
        <v>214</v>
      </c>
      <c r="Q27" s="113" t="s">
        <v>214</v>
      </c>
      <c r="R27" s="107"/>
      <c r="S27" s="101"/>
      <c r="T27" s="101"/>
      <c r="U27" s="101"/>
      <c r="V27" s="102"/>
      <c r="W27" s="102"/>
      <c r="X27" s="122">
        <v>8.0304E-2</v>
      </c>
    </row>
    <row r="28" spans="1:24" ht="125.45" customHeight="1">
      <c r="A28" s="213" t="s">
        <v>306</v>
      </c>
      <c r="B28" s="213"/>
      <c r="C28" s="214"/>
      <c r="D28" s="214"/>
      <c r="E28" s="214"/>
      <c r="F28" s="214"/>
      <c r="G28" s="214"/>
      <c r="H28" s="214"/>
      <c r="I28" s="214"/>
      <c r="J28" s="214"/>
      <c r="K28" s="214"/>
      <c r="L28" s="214"/>
      <c r="M28" s="214"/>
      <c r="N28" s="214"/>
      <c r="O28" s="214"/>
    </row>
  </sheetData>
  <mergeCells count="21">
    <mergeCell ref="R24:V24"/>
    <mergeCell ref="A28:B28"/>
    <mergeCell ref="C28:O28"/>
    <mergeCell ref="C24:D24"/>
    <mergeCell ref="E24:I24"/>
    <mergeCell ref="J24:K24"/>
    <mergeCell ref="L24:M24"/>
    <mergeCell ref="N24:O24"/>
    <mergeCell ref="P24:Q24"/>
    <mergeCell ref="P11:Q11"/>
    <mergeCell ref="R11:V11"/>
    <mergeCell ref="A15:B15"/>
    <mergeCell ref="C15:O15"/>
    <mergeCell ref="B18:N18"/>
    <mergeCell ref="B20:N20"/>
    <mergeCell ref="A2:N2"/>
    <mergeCell ref="C11:D11"/>
    <mergeCell ref="E11:I11"/>
    <mergeCell ref="J11:K11"/>
    <mergeCell ref="L11:M11"/>
    <mergeCell ref="N11:O11"/>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184EA2-7C86-479E-99D2-E4A68AE97DBD}">
  <sheetPr>
    <tabColor theme="1"/>
  </sheetPr>
  <dimension ref="A1:D12"/>
  <sheetViews>
    <sheetView showGridLines="0" workbookViewId="0">
      <selection activeCell="C58" sqref="C58"/>
    </sheetView>
  </sheetViews>
  <sheetFormatPr defaultRowHeight="14.45"/>
  <cols>
    <col min="3" max="3" width="66.5703125" customWidth="1"/>
    <col min="4" max="4" width="71.7109375" bestFit="1" customWidth="1"/>
  </cols>
  <sheetData>
    <row r="1" spans="1:4" ht="18">
      <c r="A1" s="2" t="s">
        <v>12</v>
      </c>
    </row>
    <row r="2" spans="1:4">
      <c r="A2" s="1" t="s">
        <v>13</v>
      </c>
      <c r="B2" s="4" t="s">
        <v>14</v>
      </c>
      <c r="C2" s="1" t="s">
        <v>15</v>
      </c>
      <c r="D2" s="1" t="s">
        <v>16</v>
      </c>
    </row>
    <row r="3" spans="1:4">
      <c r="A3" s="3">
        <v>1</v>
      </c>
      <c r="B3" s="3">
        <v>2</v>
      </c>
      <c r="C3" t="s">
        <v>17</v>
      </c>
      <c r="D3" t="s">
        <v>18</v>
      </c>
    </row>
    <row r="4" spans="1:4">
      <c r="A4" s="3">
        <v>2</v>
      </c>
      <c r="B4" s="3">
        <v>2</v>
      </c>
      <c r="C4" t="s">
        <v>19</v>
      </c>
      <c r="D4" t="s">
        <v>18</v>
      </c>
    </row>
    <row r="5" spans="1:4">
      <c r="A5" s="3">
        <v>3</v>
      </c>
      <c r="B5" s="3">
        <v>2</v>
      </c>
      <c r="C5" t="s">
        <v>20</v>
      </c>
      <c r="D5" t="s">
        <v>21</v>
      </c>
    </row>
    <row r="6" spans="1:4">
      <c r="A6" s="3">
        <v>4</v>
      </c>
      <c r="B6" s="3">
        <v>2</v>
      </c>
      <c r="C6" t="s">
        <v>22</v>
      </c>
      <c r="D6" t="s">
        <v>21</v>
      </c>
    </row>
    <row r="7" spans="1:4">
      <c r="A7" s="3">
        <v>5</v>
      </c>
      <c r="B7" s="3">
        <v>2</v>
      </c>
      <c r="C7" t="s">
        <v>23</v>
      </c>
      <c r="D7" t="s">
        <v>21</v>
      </c>
    </row>
    <row r="8" spans="1:4">
      <c r="A8" s="3">
        <v>6</v>
      </c>
      <c r="B8" s="3">
        <v>2</v>
      </c>
      <c r="C8" t="s">
        <v>24</v>
      </c>
      <c r="D8" t="s">
        <v>25</v>
      </c>
    </row>
    <row r="9" spans="1:4">
      <c r="A9" s="3">
        <v>7</v>
      </c>
      <c r="B9" s="3">
        <v>2</v>
      </c>
      <c r="C9" t="s">
        <v>26</v>
      </c>
      <c r="D9" t="s">
        <v>25</v>
      </c>
    </row>
    <row r="10" spans="1:4">
      <c r="A10" s="3">
        <v>8</v>
      </c>
      <c r="B10" s="3">
        <v>1</v>
      </c>
      <c r="C10" t="s">
        <v>27</v>
      </c>
      <c r="D10" t="s">
        <v>28</v>
      </c>
    </row>
    <row r="11" spans="1:4">
      <c r="A11" s="3">
        <v>9</v>
      </c>
      <c r="B11" s="3">
        <v>1</v>
      </c>
      <c r="C11" t="s">
        <v>29</v>
      </c>
      <c r="D11" t="s">
        <v>28</v>
      </c>
    </row>
    <row r="12" spans="1:4">
      <c r="A12" s="3">
        <v>10</v>
      </c>
      <c r="B12" s="3">
        <v>1</v>
      </c>
      <c r="C12" t="s">
        <v>30</v>
      </c>
      <c r="D12" t="s">
        <v>28</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ECD11A-7383-4EEF-B169-97B58FFE35D2}">
  <sheetPr>
    <tabColor theme="9" tint="0.59999389629810485"/>
  </sheetPr>
  <dimension ref="A1:X28"/>
  <sheetViews>
    <sheetView showGridLines="0" zoomScale="115" zoomScaleNormal="115" workbookViewId="0"/>
  </sheetViews>
  <sheetFormatPr defaultRowHeight="14.45"/>
  <cols>
    <col min="1" max="1" width="12.85546875" customWidth="1"/>
    <col min="17" max="17" width="12.28515625" customWidth="1"/>
  </cols>
  <sheetData>
    <row r="1" spans="1:24" ht="18">
      <c r="A1" s="2" t="s">
        <v>312</v>
      </c>
    </row>
    <row r="2" spans="1:24" ht="132" customHeight="1">
      <c r="A2" s="197" t="s">
        <v>271</v>
      </c>
      <c r="B2" s="198"/>
      <c r="C2" s="198"/>
      <c r="D2" s="198"/>
      <c r="E2" s="198"/>
      <c r="F2" s="198"/>
      <c r="G2" s="198"/>
      <c r="H2" s="198"/>
      <c r="I2" s="198"/>
      <c r="J2" s="198"/>
      <c r="K2" s="198"/>
      <c r="L2" s="198"/>
      <c r="M2" s="198"/>
      <c r="N2" s="199"/>
    </row>
    <row r="3" spans="1:24" ht="14.45" customHeight="1"/>
    <row r="4" spans="1:24" ht="14.45" customHeight="1">
      <c r="A4" s="73" t="s">
        <v>272</v>
      </c>
      <c r="B4" s="124"/>
    </row>
    <row r="5" spans="1:24" ht="14.45" customHeight="1">
      <c r="A5" s="104" t="s">
        <v>273</v>
      </c>
      <c r="B5" s="105">
        <v>3.0000000000000001E-3</v>
      </c>
    </row>
    <row r="6" spans="1:24">
      <c r="A6" s="88" t="s">
        <v>274</v>
      </c>
      <c r="B6" s="105">
        <v>1.4999999999999999E-2</v>
      </c>
    </row>
    <row r="7" spans="1:24" ht="14.45" customHeight="1">
      <c r="A7" t="s">
        <v>275</v>
      </c>
      <c r="B7" s="106">
        <v>0.01</v>
      </c>
    </row>
    <row r="9" spans="1:24">
      <c r="A9" t="s">
        <v>276</v>
      </c>
    </row>
    <row r="10" spans="1:24">
      <c r="A10" s="131" t="s">
        <v>277</v>
      </c>
    </row>
    <row r="11" spans="1:24">
      <c r="A11" s="73" t="s">
        <v>278</v>
      </c>
      <c r="C11" s="201"/>
      <c r="D11" s="202"/>
      <c r="E11" s="203" t="s">
        <v>279</v>
      </c>
      <c r="F11" s="204"/>
      <c r="G11" s="204"/>
      <c r="H11" s="204"/>
      <c r="I11" s="204"/>
      <c r="J11" s="205" t="s">
        <v>280</v>
      </c>
      <c r="K11" s="206"/>
      <c r="L11" s="207" t="s">
        <v>281</v>
      </c>
      <c r="M11" s="208"/>
      <c r="N11" s="209" t="s">
        <v>282</v>
      </c>
      <c r="O11" s="208"/>
      <c r="P11" s="210" t="s">
        <v>283</v>
      </c>
      <c r="Q11" s="211"/>
      <c r="R11" s="210" t="s">
        <v>284</v>
      </c>
      <c r="S11" s="212"/>
      <c r="T11" s="212"/>
      <c r="U11" s="212"/>
      <c r="V11" s="211"/>
      <c r="W11" s="77"/>
      <c r="X11" s="119" t="s">
        <v>285</v>
      </c>
    </row>
    <row r="12" spans="1:24" ht="25.15" customHeight="1">
      <c r="A12" s="87" t="s">
        <v>286</v>
      </c>
      <c r="B12" s="79" t="s">
        <v>287</v>
      </c>
      <c r="C12" s="80" t="s">
        <v>288</v>
      </c>
      <c r="D12" s="81" t="s">
        <v>289</v>
      </c>
      <c r="E12" s="111" t="s">
        <v>290</v>
      </c>
      <c r="F12" s="84" t="s">
        <v>291</v>
      </c>
      <c r="G12" s="84" t="s">
        <v>292</v>
      </c>
      <c r="H12" s="84" t="s">
        <v>293</v>
      </c>
      <c r="I12" s="84" t="s">
        <v>294</v>
      </c>
      <c r="J12" s="83" t="s">
        <v>295</v>
      </c>
      <c r="K12" s="84" t="s">
        <v>296</v>
      </c>
      <c r="L12" s="85" t="s">
        <v>297</v>
      </c>
      <c r="M12" s="86" t="s">
        <v>298</v>
      </c>
      <c r="N12" s="87" t="s">
        <v>297</v>
      </c>
      <c r="O12" s="79" t="s">
        <v>298</v>
      </c>
      <c r="P12" s="87" t="s">
        <v>299</v>
      </c>
      <c r="Q12" s="82" t="s">
        <v>300</v>
      </c>
      <c r="R12" s="83" t="s">
        <v>301</v>
      </c>
      <c r="S12" s="84" t="s">
        <v>290</v>
      </c>
      <c r="T12" s="84" t="s">
        <v>302</v>
      </c>
      <c r="U12" s="84" t="s">
        <v>113</v>
      </c>
      <c r="V12" s="85" t="s">
        <v>303</v>
      </c>
      <c r="W12" s="118" t="s">
        <v>304</v>
      </c>
      <c r="X12" s="120" t="s">
        <v>305</v>
      </c>
    </row>
    <row r="13" spans="1:24">
      <c r="A13" s="89">
        <v>5</v>
      </c>
      <c r="B13" s="90"/>
      <c r="C13" s="123">
        <v>3210</v>
      </c>
      <c r="D13" s="94"/>
      <c r="E13" s="91"/>
      <c r="F13" s="92"/>
      <c r="G13" s="92"/>
      <c r="H13" s="93">
        <v>150000</v>
      </c>
      <c r="I13" s="94"/>
      <c r="J13" s="110">
        <v>0.125</v>
      </c>
      <c r="K13" s="96">
        <v>4.8059999999999999E-2</v>
      </c>
      <c r="L13" s="115">
        <f>(LN(C13/(C13*(1+B$5)))+(K13-B$7+(J13^2)/2))/J13</f>
        <v>0.34301592816161325</v>
      </c>
      <c r="M13" s="116">
        <f>C13*EXP(-B$7)*NORMDIST(L13,0,1,TRUE)-C13*(1+B$5)*EXP(-K13)*NORMDIST(L13-J13,0,1,TRUE)</f>
        <v>216.47952286572172</v>
      </c>
      <c r="N13" s="91"/>
      <c r="O13" s="94"/>
      <c r="P13" s="90"/>
      <c r="Q13" s="90"/>
      <c r="R13" s="125">
        <f>(P14+Q14)/(1+X14)</f>
        <v>140932.55231860661</v>
      </c>
      <c r="S13" s="126">
        <f>H13-R13</f>
        <v>9067.447681393387</v>
      </c>
      <c r="T13" s="117"/>
      <c r="U13" s="127">
        <f t="shared" ref="U13" si="0">R13+S13</f>
        <v>150000</v>
      </c>
      <c r="V13" s="132">
        <f t="shared" ref="V13" si="1">S13/M13</f>
        <v>41.88593711479011</v>
      </c>
      <c r="W13" s="94"/>
      <c r="X13" s="121"/>
    </row>
    <row r="14" spans="1:24">
      <c r="A14" s="98">
        <f t="shared" ref="A14" si="2">A13+1</f>
        <v>6</v>
      </c>
      <c r="B14" s="99">
        <v>59</v>
      </c>
      <c r="C14" s="100">
        <v>3823.11</v>
      </c>
      <c r="D14" s="109">
        <v>0.191</v>
      </c>
      <c r="E14" s="130">
        <f>X14-B$6</f>
        <v>6.5304000000000001E-2</v>
      </c>
      <c r="F14" s="108">
        <f>V13/(H13/C13)</f>
        <v>0.8963590542565083</v>
      </c>
      <c r="G14" s="112"/>
      <c r="H14" s="113">
        <f>H13+I14</f>
        <v>175277.32533003355</v>
      </c>
      <c r="I14" s="114">
        <f>MAX(0,F14*(D14-B$5))*H13</f>
        <v>25277.325330033535</v>
      </c>
      <c r="J14" s="101"/>
      <c r="K14" s="101"/>
      <c r="L14" s="101"/>
      <c r="M14" s="102"/>
      <c r="N14" s="107"/>
      <c r="O14" s="102"/>
      <c r="P14" s="113">
        <f>H13*B$6</f>
        <v>2250</v>
      </c>
      <c r="Q14" s="113">
        <f>H13</f>
        <v>150000</v>
      </c>
      <c r="R14" s="107"/>
      <c r="S14" s="101"/>
      <c r="T14" s="101"/>
      <c r="U14" s="101"/>
      <c r="V14" s="102"/>
      <c r="W14" s="102"/>
      <c r="X14" s="122">
        <v>8.0304E-2</v>
      </c>
    </row>
    <row r="15" spans="1:24" ht="219" customHeight="1">
      <c r="A15" s="213" t="s">
        <v>306</v>
      </c>
      <c r="B15" s="213"/>
      <c r="C15" s="214" t="s">
        <v>313</v>
      </c>
      <c r="D15" s="214"/>
      <c r="E15" s="214"/>
      <c r="F15" s="214"/>
      <c r="G15" s="214"/>
      <c r="H15" s="214"/>
      <c r="I15" s="214"/>
      <c r="J15" s="214"/>
      <c r="K15" s="214"/>
      <c r="L15" s="214"/>
      <c r="M15" s="214"/>
      <c r="N15" s="214"/>
      <c r="O15" s="214"/>
      <c r="P15" s="12"/>
      <c r="Q15" s="12"/>
      <c r="R15" s="12"/>
      <c r="S15" s="12"/>
      <c r="T15" s="12"/>
      <c r="U15" s="12"/>
      <c r="V15" s="12"/>
      <c r="W15" s="12"/>
      <c r="X15" s="12"/>
    </row>
    <row r="17" spans="1:24">
      <c r="A17" s="131" t="s">
        <v>307</v>
      </c>
    </row>
    <row r="18" spans="1:24" ht="38.450000000000003" customHeight="1">
      <c r="A18" s="7" t="s">
        <v>58</v>
      </c>
      <c r="B18" s="191" t="s">
        <v>314</v>
      </c>
      <c r="C18" s="191"/>
      <c r="D18" s="191"/>
      <c r="E18" s="191"/>
      <c r="F18" s="191"/>
      <c r="G18" s="191"/>
      <c r="H18" s="191"/>
      <c r="I18" s="191"/>
      <c r="J18" s="191"/>
      <c r="K18" s="191"/>
      <c r="L18" s="191"/>
      <c r="M18" s="191"/>
      <c r="N18" s="191"/>
    </row>
    <row r="19" spans="1:24">
      <c r="A19" s="131" t="s">
        <v>308</v>
      </c>
    </row>
    <row r="20" spans="1:24" ht="46.15" customHeight="1">
      <c r="A20" s="7" t="s">
        <v>58</v>
      </c>
      <c r="B20" s="191" t="s">
        <v>315</v>
      </c>
      <c r="C20" s="191"/>
      <c r="D20" s="191"/>
      <c r="E20" s="191"/>
      <c r="F20" s="191"/>
      <c r="G20" s="191"/>
      <c r="H20" s="191"/>
      <c r="I20" s="191"/>
      <c r="J20" s="191"/>
      <c r="K20" s="191"/>
      <c r="L20" s="191"/>
      <c r="M20" s="191"/>
      <c r="N20" s="191"/>
    </row>
    <row r="22" spans="1:24">
      <c r="A22" t="s">
        <v>309</v>
      </c>
    </row>
    <row r="23" spans="1:24">
      <c r="A23" s="131" t="s">
        <v>310</v>
      </c>
    </row>
    <row r="24" spans="1:24" ht="14.45" customHeight="1">
      <c r="A24" s="73" t="s">
        <v>311</v>
      </c>
      <c r="C24" s="201"/>
      <c r="D24" s="202"/>
      <c r="E24" s="203" t="s">
        <v>279</v>
      </c>
      <c r="F24" s="204"/>
      <c r="G24" s="204"/>
      <c r="H24" s="204"/>
      <c r="I24" s="204"/>
      <c r="J24" s="205" t="s">
        <v>280</v>
      </c>
      <c r="K24" s="206"/>
      <c r="L24" s="207" t="s">
        <v>281</v>
      </c>
      <c r="M24" s="208"/>
      <c r="N24" s="209" t="s">
        <v>282</v>
      </c>
      <c r="O24" s="208"/>
      <c r="P24" s="210" t="s">
        <v>283</v>
      </c>
      <c r="Q24" s="211"/>
      <c r="R24" s="210" t="s">
        <v>284</v>
      </c>
      <c r="S24" s="212"/>
      <c r="T24" s="212"/>
      <c r="U24" s="212"/>
      <c r="V24" s="211"/>
      <c r="W24" s="77"/>
      <c r="X24" s="119" t="s">
        <v>285</v>
      </c>
    </row>
    <row r="25" spans="1:24" ht="25.15" customHeight="1">
      <c r="A25" s="87" t="s">
        <v>286</v>
      </c>
      <c r="B25" s="79" t="s">
        <v>287</v>
      </c>
      <c r="C25" s="80" t="s">
        <v>288</v>
      </c>
      <c r="D25" s="81" t="s">
        <v>289</v>
      </c>
      <c r="E25" s="78" t="s">
        <v>290</v>
      </c>
      <c r="F25" s="82" t="s">
        <v>291</v>
      </c>
      <c r="G25" s="82" t="s">
        <v>292</v>
      </c>
      <c r="H25" s="82" t="s">
        <v>293</v>
      </c>
      <c r="I25" s="82" t="s">
        <v>294</v>
      </c>
      <c r="J25" s="83" t="s">
        <v>295</v>
      </c>
      <c r="K25" s="84" t="s">
        <v>296</v>
      </c>
      <c r="L25" s="85" t="s">
        <v>297</v>
      </c>
      <c r="M25" s="86" t="s">
        <v>298</v>
      </c>
      <c r="N25" s="87" t="s">
        <v>297</v>
      </c>
      <c r="O25" s="79" t="s">
        <v>298</v>
      </c>
      <c r="P25" s="87" t="s">
        <v>299</v>
      </c>
      <c r="Q25" s="82" t="s">
        <v>300</v>
      </c>
      <c r="R25" s="83" t="s">
        <v>301</v>
      </c>
      <c r="S25" s="84" t="s">
        <v>290</v>
      </c>
      <c r="T25" s="84" t="s">
        <v>302</v>
      </c>
      <c r="U25" s="84" t="s">
        <v>113</v>
      </c>
      <c r="V25" s="85" t="s">
        <v>303</v>
      </c>
      <c r="W25" s="118" t="s">
        <v>304</v>
      </c>
      <c r="X25" s="120" t="s">
        <v>305</v>
      </c>
    </row>
    <row r="26" spans="1:24">
      <c r="A26" s="89">
        <v>5</v>
      </c>
      <c r="B26" s="90"/>
      <c r="C26" s="123">
        <v>3210</v>
      </c>
      <c r="D26" s="94"/>
      <c r="E26" s="91"/>
      <c r="F26" s="92"/>
      <c r="G26" s="92"/>
      <c r="H26" s="93">
        <v>150000</v>
      </c>
      <c r="I26" s="94"/>
      <c r="J26" s="95">
        <v>0.125</v>
      </c>
      <c r="K26" s="96">
        <v>4.8059999999999999E-2</v>
      </c>
      <c r="L26" s="115">
        <f>(LN(C26/(C26*(1+B$5)))+(K26-B$7+(J26^2)/2))/J26</f>
        <v>0.34301592816161325</v>
      </c>
      <c r="M26" s="116">
        <f>C26*EXP(-B$7)*NORMDIST(L26,0,1,TRUE)-C26*(1+B$5)*EXP(-K26)*NORMDIST(L26-J26,0,1,TRUE)</f>
        <v>216.47952286572172</v>
      </c>
      <c r="N26" s="115">
        <f>(LN(C26/(C26*(1+G27)))+(K26-B$7+(J26^2)/2))/J26</f>
        <v>-0.90853895533547335</v>
      </c>
      <c r="O26" s="116">
        <f>C26*EXP(-B$7)*NORMDIST(N26,0,1,TRUE)-C26*(1+G27)*EXP(-K26)*NORMDIST(N26-J26,0,1,TRUE)</f>
        <v>37.105798772412072</v>
      </c>
      <c r="P26" s="91"/>
      <c r="Q26" s="90"/>
      <c r="R26" s="125">
        <f>(P27+Q27)/(1+X27)</f>
        <v>140932.55231860661</v>
      </c>
      <c r="S26" s="126">
        <f>H26-R26</f>
        <v>9067.447681393387</v>
      </c>
      <c r="T26" s="126">
        <f>MAX(0,F27*M26*H26/C26-S26)</f>
        <v>1554.2111508032394</v>
      </c>
      <c r="U26" s="127">
        <f t="shared" ref="U26" si="3">R26+S26</f>
        <v>150000</v>
      </c>
      <c r="V26" s="132">
        <f t="shared" ref="V26" si="4">S26/M26</f>
        <v>41.88593711479011</v>
      </c>
      <c r="W26" s="128">
        <f>T26-O26*V26</f>
        <v>-3.1720687729830388E-6</v>
      </c>
      <c r="X26" s="121"/>
    </row>
    <row r="27" spans="1:24">
      <c r="A27" s="98">
        <f t="shared" ref="A27" si="5">A26+1</f>
        <v>6</v>
      </c>
      <c r="B27" s="99">
        <v>59</v>
      </c>
      <c r="C27" s="100">
        <v>3823.11</v>
      </c>
      <c r="D27" s="109">
        <v>0.191</v>
      </c>
      <c r="E27" s="130">
        <f>X27-B$6</f>
        <v>6.5304000000000001E-2</v>
      </c>
      <c r="F27" s="108">
        <v>1.05</v>
      </c>
      <c r="G27" s="108">
        <v>0.17285373572136978</v>
      </c>
      <c r="H27" s="113">
        <f>H26+I27</f>
        <v>176774.46337611575</v>
      </c>
      <c r="I27" s="114">
        <f>MAX(0,F27*(MIN(D27,G27))-B$5)*H26</f>
        <v>26774.463376115742</v>
      </c>
      <c r="J27" s="107"/>
      <c r="K27" s="101"/>
      <c r="L27" s="101"/>
      <c r="M27" s="102"/>
      <c r="N27" s="107"/>
      <c r="O27" s="102"/>
      <c r="P27" s="129">
        <f>H26*B$6</f>
        <v>2250</v>
      </c>
      <c r="Q27" s="113">
        <f>H26</f>
        <v>150000</v>
      </c>
      <c r="R27" s="107"/>
      <c r="S27" s="101"/>
      <c r="T27" s="101"/>
      <c r="U27" s="101"/>
      <c r="V27" s="102"/>
      <c r="W27" s="102"/>
      <c r="X27" s="122">
        <v>8.0304E-2</v>
      </c>
    </row>
    <row r="28" spans="1:24" ht="128.44999999999999" customHeight="1">
      <c r="A28" s="213" t="s">
        <v>306</v>
      </c>
      <c r="B28" s="213"/>
      <c r="C28" s="214" t="s">
        <v>316</v>
      </c>
      <c r="D28" s="214"/>
      <c r="E28" s="214"/>
      <c r="F28" s="214"/>
      <c r="G28" s="214"/>
      <c r="H28" s="214"/>
      <c r="I28" s="214"/>
      <c r="J28" s="214"/>
      <c r="K28" s="214"/>
      <c r="L28" s="214"/>
      <c r="M28" s="214"/>
      <c r="N28" s="214"/>
      <c r="O28" s="214"/>
    </row>
  </sheetData>
  <mergeCells count="21">
    <mergeCell ref="A28:B28"/>
    <mergeCell ref="C28:O28"/>
    <mergeCell ref="C15:O15"/>
    <mergeCell ref="A15:B15"/>
    <mergeCell ref="B18:N18"/>
    <mergeCell ref="C24:D24"/>
    <mergeCell ref="E24:I24"/>
    <mergeCell ref="J24:K24"/>
    <mergeCell ref="L24:M24"/>
    <mergeCell ref="N24:O24"/>
    <mergeCell ref="A2:N2"/>
    <mergeCell ref="C11:D11"/>
    <mergeCell ref="E11:I11"/>
    <mergeCell ref="P24:Q24"/>
    <mergeCell ref="R24:V24"/>
    <mergeCell ref="J11:K11"/>
    <mergeCell ref="L11:M11"/>
    <mergeCell ref="N11:O11"/>
    <mergeCell ref="P11:Q11"/>
    <mergeCell ref="R11:V11"/>
    <mergeCell ref="B20:N20"/>
  </mergeCell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A0EFFB-643B-415A-B5E4-61A929C99B8E}">
  <sheetPr>
    <tabColor theme="5" tint="0.39997558519241921"/>
  </sheetPr>
  <dimension ref="A1:N146"/>
  <sheetViews>
    <sheetView showGridLines="0" zoomScale="115" zoomScaleNormal="115" workbookViewId="0">
      <selection activeCell="A2" sqref="A2:L2"/>
    </sheetView>
  </sheetViews>
  <sheetFormatPr defaultRowHeight="14.45"/>
  <cols>
    <col min="6" max="8" width="11.7109375" customWidth="1"/>
    <col min="10" max="10" width="9.42578125" bestFit="1" customWidth="1"/>
    <col min="11" max="11" width="11.7109375" customWidth="1"/>
    <col min="12" max="12" width="12" customWidth="1"/>
    <col min="14" max="14" width="97.7109375" customWidth="1"/>
  </cols>
  <sheetData>
    <row r="1" spans="1:14" ht="18">
      <c r="A1" s="2" t="s">
        <v>317</v>
      </c>
    </row>
    <row r="2" spans="1:14" ht="77.45" customHeight="1">
      <c r="A2" s="197" t="s">
        <v>318</v>
      </c>
      <c r="B2" s="198"/>
      <c r="C2" s="198"/>
      <c r="D2" s="198"/>
      <c r="E2" s="198"/>
      <c r="F2" s="198"/>
      <c r="G2" s="198"/>
      <c r="H2" s="198"/>
      <c r="I2" s="198"/>
      <c r="J2" s="198"/>
      <c r="K2" s="198"/>
      <c r="L2" s="199"/>
    </row>
    <row r="4" spans="1:14">
      <c r="A4" s="73" t="s">
        <v>319</v>
      </c>
    </row>
    <row r="5" spans="1:14">
      <c r="A5" t="s">
        <v>320</v>
      </c>
      <c r="C5" s="72">
        <v>2000</v>
      </c>
    </row>
    <row r="6" spans="1:14">
      <c r="A6" t="s">
        <v>321</v>
      </c>
      <c r="C6" s="67">
        <v>0.03</v>
      </c>
    </row>
    <row r="8" spans="1:14">
      <c r="A8" s="190" t="s">
        <v>322</v>
      </c>
      <c r="B8" s="190"/>
      <c r="C8" s="190"/>
      <c r="D8" s="190"/>
      <c r="E8" s="190"/>
      <c r="F8" s="190"/>
      <c r="G8" s="190"/>
      <c r="H8" s="190"/>
      <c r="I8" s="190"/>
      <c r="J8" s="190"/>
      <c r="K8" s="190"/>
      <c r="L8" s="190"/>
    </row>
    <row r="9" spans="1:14" ht="72" customHeight="1">
      <c r="A9" s="7" t="s">
        <v>58</v>
      </c>
      <c r="B9" s="191"/>
      <c r="C9" s="191"/>
      <c r="D9" s="191"/>
      <c r="E9" s="191"/>
      <c r="F9" s="191"/>
      <c r="G9" s="191"/>
      <c r="H9" s="191"/>
      <c r="I9" s="191"/>
      <c r="J9" s="191"/>
      <c r="K9" s="191"/>
      <c r="L9" s="191"/>
    </row>
    <row r="11" spans="1:14">
      <c r="A11" s="190" t="s">
        <v>323</v>
      </c>
      <c r="B11" s="190"/>
      <c r="C11" s="190"/>
      <c r="D11" s="190"/>
      <c r="E11" s="190"/>
      <c r="F11" s="190"/>
      <c r="G11" s="190"/>
      <c r="H11" s="190"/>
      <c r="I11" s="190"/>
      <c r="J11" s="190"/>
      <c r="K11" s="190"/>
      <c r="L11" s="190"/>
    </row>
    <row r="12" spans="1:14">
      <c r="A12" s="73" t="s">
        <v>324</v>
      </c>
    </row>
    <row r="13" spans="1:14" ht="27.6">
      <c r="A13" s="166" t="s">
        <v>325</v>
      </c>
      <c r="B13" s="167" t="s">
        <v>326</v>
      </c>
      <c r="C13" s="167" t="s">
        <v>327</v>
      </c>
      <c r="D13" s="167" t="s">
        <v>328</v>
      </c>
      <c r="E13" s="167" t="s">
        <v>329</v>
      </c>
      <c r="F13" s="168" t="s">
        <v>330</v>
      </c>
      <c r="G13" s="168" t="s">
        <v>331</v>
      </c>
      <c r="H13" s="169" t="s">
        <v>332</v>
      </c>
      <c r="I13" s="174" t="s">
        <v>333</v>
      </c>
      <c r="J13" s="175" t="s">
        <v>334</v>
      </c>
      <c r="K13" s="174" t="s">
        <v>335</v>
      </c>
      <c r="L13" s="175" t="s">
        <v>336</v>
      </c>
      <c r="N13" s="45" t="s">
        <v>170</v>
      </c>
    </row>
    <row r="14" spans="1:14">
      <c r="A14" s="139">
        <v>47</v>
      </c>
      <c r="B14" s="140">
        <v>1</v>
      </c>
      <c r="C14" s="141">
        <v>3.5000000000000003E-2</v>
      </c>
      <c r="D14" s="97"/>
      <c r="E14" s="97"/>
      <c r="F14" s="142">
        <v>1.002293431168021E-3</v>
      </c>
      <c r="G14" s="143"/>
      <c r="H14" s="138"/>
      <c r="I14" s="153" t="s">
        <v>214</v>
      </c>
      <c r="J14" s="154" t="s">
        <v>214</v>
      </c>
      <c r="K14" s="153" t="s">
        <v>214</v>
      </c>
      <c r="L14" s="154" t="s">
        <v>214</v>
      </c>
      <c r="N14" s="191"/>
    </row>
    <row r="15" spans="1:14">
      <c r="A15" s="133">
        <v>47</v>
      </c>
      <c r="B15" s="3">
        <v>2</v>
      </c>
      <c r="C15" s="136">
        <v>3.5000000000000003E-2</v>
      </c>
      <c r="D15" s="162">
        <v>0.1</v>
      </c>
      <c r="E15" s="163">
        <v>6.0000000000000001E-3</v>
      </c>
      <c r="F15" s="151" t="s">
        <v>214</v>
      </c>
      <c r="G15" s="151" t="s">
        <v>214</v>
      </c>
      <c r="H15" s="170" t="s">
        <v>214</v>
      </c>
      <c r="I15" s="172" t="s">
        <v>214</v>
      </c>
      <c r="J15" s="170" t="s">
        <v>214</v>
      </c>
      <c r="K15" s="172" t="s">
        <v>214</v>
      </c>
      <c r="L15" s="170" t="s">
        <v>214</v>
      </c>
      <c r="N15" s="191"/>
    </row>
    <row r="16" spans="1:14">
      <c r="A16" s="133">
        <v>47</v>
      </c>
      <c r="B16" s="3">
        <v>3</v>
      </c>
      <c r="C16" s="136">
        <v>3.5000000000000003E-2</v>
      </c>
      <c r="D16" s="162">
        <v>0.08</v>
      </c>
      <c r="E16" s="163">
        <v>1.2E-2</v>
      </c>
      <c r="F16" s="151" t="s">
        <v>214</v>
      </c>
      <c r="G16" s="151" t="s">
        <v>214</v>
      </c>
      <c r="H16" s="170" t="s">
        <v>214</v>
      </c>
      <c r="I16" s="172" t="s">
        <v>214</v>
      </c>
      <c r="J16" s="170" t="s">
        <v>214</v>
      </c>
      <c r="K16" s="172" t="s">
        <v>214</v>
      </c>
      <c r="L16" s="170" t="s">
        <v>214</v>
      </c>
      <c r="N16" s="191"/>
    </row>
    <row r="17" spans="1:14">
      <c r="A17" s="133">
        <v>47</v>
      </c>
      <c r="B17" s="3">
        <v>4</v>
      </c>
      <c r="C17" s="136">
        <v>3.5000000000000003E-2</v>
      </c>
      <c r="D17" s="162">
        <v>0.06</v>
      </c>
      <c r="E17" s="163">
        <v>1.8000000000000002E-2</v>
      </c>
      <c r="F17" s="151" t="s">
        <v>214</v>
      </c>
      <c r="G17" s="151" t="s">
        <v>214</v>
      </c>
      <c r="H17" s="170" t="s">
        <v>214</v>
      </c>
      <c r="I17" s="172" t="s">
        <v>214</v>
      </c>
      <c r="J17" s="170" t="s">
        <v>214</v>
      </c>
      <c r="K17" s="172" t="s">
        <v>214</v>
      </c>
      <c r="L17" s="170" t="s">
        <v>214</v>
      </c>
      <c r="N17" s="191"/>
    </row>
    <row r="18" spans="1:14">
      <c r="A18" s="133">
        <v>47</v>
      </c>
      <c r="B18" s="3">
        <v>5</v>
      </c>
      <c r="C18" s="136">
        <v>3.5000000000000003E-2</v>
      </c>
      <c r="D18" s="162">
        <v>0.04</v>
      </c>
      <c r="E18" s="163">
        <v>2.4E-2</v>
      </c>
      <c r="F18" s="151" t="s">
        <v>214</v>
      </c>
      <c r="G18" s="151" t="s">
        <v>214</v>
      </c>
      <c r="H18" s="170" t="s">
        <v>214</v>
      </c>
      <c r="I18" s="172" t="s">
        <v>214</v>
      </c>
      <c r="J18" s="170" t="s">
        <v>214</v>
      </c>
      <c r="K18" s="172" t="s">
        <v>214</v>
      </c>
      <c r="L18" s="170" t="s">
        <v>214</v>
      </c>
      <c r="N18" s="191"/>
    </row>
    <row r="19" spans="1:14">
      <c r="A19" s="133">
        <v>47</v>
      </c>
      <c r="B19" s="3">
        <v>6</v>
      </c>
      <c r="C19" s="136">
        <v>3.5000000000000003E-2</v>
      </c>
      <c r="D19" s="162">
        <v>0.02</v>
      </c>
      <c r="E19" s="163">
        <v>0.03</v>
      </c>
      <c r="F19" s="151" t="s">
        <v>214</v>
      </c>
      <c r="G19" s="151" t="s">
        <v>214</v>
      </c>
      <c r="H19" s="170" t="s">
        <v>214</v>
      </c>
      <c r="I19" s="172" t="s">
        <v>214</v>
      </c>
      <c r="J19" s="170" t="s">
        <v>214</v>
      </c>
      <c r="K19" s="172" t="s">
        <v>214</v>
      </c>
      <c r="L19" s="170" t="s">
        <v>214</v>
      </c>
      <c r="N19" s="191"/>
    </row>
    <row r="20" spans="1:14">
      <c r="A20" s="133">
        <v>47</v>
      </c>
      <c r="B20" s="3">
        <v>7</v>
      </c>
      <c r="C20" s="136">
        <v>3.5000000000000003E-2</v>
      </c>
      <c r="D20" s="162">
        <v>1.4999999999999999E-2</v>
      </c>
      <c r="E20" s="163">
        <v>3.6000000000000004E-2</v>
      </c>
      <c r="F20" s="151" t="s">
        <v>214</v>
      </c>
      <c r="G20" s="151" t="s">
        <v>214</v>
      </c>
      <c r="H20" s="170" t="s">
        <v>214</v>
      </c>
      <c r="I20" s="172" t="s">
        <v>214</v>
      </c>
      <c r="J20" s="170" t="s">
        <v>214</v>
      </c>
      <c r="K20" s="172" t="s">
        <v>214</v>
      </c>
      <c r="L20" s="170" t="s">
        <v>214</v>
      </c>
      <c r="N20" s="191"/>
    </row>
    <row r="21" spans="1:14">
      <c r="A21" s="133">
        <v>47</v>
      </c>
      <c r="B21" s="3">
        <v>8</v>
      </c>
      <c r="C21" s="136">
        <v>3.5000000000000003E-2</v>
      </c>
      <c r="D21" s="162">
        <v>0.01</v>
      </c>
      <c r="E21" s="163">
        <v>4.2000000000000003E-2</v>
      </c>
      <c r="F21" s="151" t="s">
        <v>214</v>
      </c>
      <c r="G21" s="151" t="s">
        <v>214</v>
      </c>
      <c r="H21" s="170" t="s">
        <v>214</v>
      </c>
      <c r="I21" s="172" t="s">
        <v>214</v>
      </c>
      <c r="J21" s="170" t="s">
        <v>214</v>
      </c>
      <c r="K21" s="172" t="s">
        <v>214</v>
      </c>
      <c r="L21" s="170" t="s">
        <v>214</v>
      </c>
      <c r="N21" s="191"/>
    </row>
    <row r="22" spans="1:14">
      <c r="A22" s="133">
        <v>48</v>
      </c>
      <c r="B22" s="3">
        <v>9</v>
      </c>
      <c r="C22" s="136">
        <v>3.7999999999999999E-2</v>
      </c>
      <c r="D22" s="162">
        <v>0.01</v>
      </c>
      <c r="E22" s="163">
        <v>4.2000000000000003E-2</v>
      </c>
      <c r="F22" s="151" t="s">
        <v>214</v>
      </c>
      <c r="G22" s="151" t="s">
        <v>214</v>
      </c>
      <c r="H22" s="170" t="s">
        <v>214</v>
      </c>
      <c r="I22" s="172" t="s">
        <v>214</v>
      </c>
      <c r="J22" s="170" t="s">
        <v>214</v>
      </c>
      <c r="K22" s="172" t="s">
        <v>214</v>
      </c>
      <c r="L22" s="170" t="s">
        <v>214</v>
      </c>
      <c r="N22" s="191"/>
    </row>
    <row r="23" spans="1:14">
      <c r="A23" s="133">
        <v>48</v>
      </c>
      <c r="B23" s="3">
        <v>10</v>
      </c>
      <c r="C23" s="136">
        <v>3.7999999999999999E-2</v>
      </c>
      <c r="D23" s="162">
        <v>0.01</v>
      </c>
      <c r="E23" s="163">
        <v>3.7000000000000005E-2</v>
      </c>
      <c r="F23" s="151" t="s">
        <v>214</v>
      </c>
      <c r="G23" s="151" t="s">
        <v>214</v>
      </c>
      <c r="H23" s="170" t="s">
        <v>214</v>
      </c>
      <c r="I23" s="172" t="s">
        <v>214</v>
      </c>
      <c r="J23" s="170" t="s">
        <v>214</v>
      </c>
      <c r="K23" s="172" t="s">
        <v>214</v>
      </c>
      <c r="L23" s="170" t="s">
        <v>214</v>
      </c>
      <c r="N23" s="191"/>
    </row>
    <row r="24" spans="1:14">
      <c r="A24" s="133">
        <v>48</v>
      </c>
      <c r="B24" s="3">
        <v>11</v>
      </c>
      <c r="C24" s="136">
        <v>3.7999999999999999E-2</v>
      </c>
      <c r="D24" s="162">
        <v>0.01</v>
      </c>
      <c r="E24" s="163">
        <v>3.2000000000000008E-2</v>
      </c>
      <c r="F24" s="151" t="s">
        <v>214</v>
      </c>
      <c r="G24" s="151" t="s">
        <v>214</v>
      </c>
      <c r="H24" s="170" t="s">
        <v>214</v>
      </c>
      <c r="I24" s="172" t="s">
        <v>214</v>
      </c>
      <c r="J24" s="170" t="s">
        <v>214</v>
      </c>
      <c r="K24" s="172" t="s">
        <v>214</v>
      </c>
      <c r="L24" s="170" t="s">
        <v>214</v>
      </c>
    </row>
    <row r="25" spans="1:14">
      <c r="A25" s="133">
        <v>48</v>
      </c>
      <c r="B25" s="3">
        <v>12</v>
      </c>
      <c r="C25" s="136">
        <v>3.7999999999999999E-2</v>
      </c>
      <c r="D25" s="162">
        <v>0.01</v>
      </c>
      <c r="E25" s="163">
        <v>2.7000000000000007E-2</v>
      </c>
      <c r="F25" s="151" t="s">
        <v>214</v>
      </c>
      <c r="G25" s="151" t="s">
        <v>214</v>
      </c>
      <c r="H25" s="170" t="s">
        <v>214</v>
      </c>
      <c r="I25" s="172" t="s">
        <v>214</v>
      </c>
      <c r="J25" s="170" t="s">
        <v>214</v>
      </c>
      <c r="K25" s="172" t="s">
        <v>214</v>
      </c>
      <c r="L25" s="170" t="s">
        <v>214</v>
      </c>
    </row>
    <row r="26" spans="1:14">
      <c r="A26" s="133">
        <v>48</v>
      </c>
      <c r="B26" s="3">
        <v>13</v>
      </c>
      <c r="C26" s="136">
        <v>3.7999999999999999E-2</v>
      </c>
      <c r="D26" s="162">
        <v>0.01</v>
      </c>
      <c r="E26" s="163">
        <v>2.2000000000000006E-2</v>
      </c>
      <c r="F26" s="151" t="s">
        <v>214</v>
      </c>
      <c r="G26" s="151" t="s">
        <v>214</v>
      </c>
      <c r="H26" s="170" t="s">
        <v>214</v>
      </c>
      <c r="I26" s="172" t="s">
        <v>214</v>
      </c>
      <c r="J26" s="170" t="s">
        <v>214</v>
      </c>
      <c r="K26" s="172" t="s">
        <v>214</v>
      </c>
      <c r="L26" s="170" t="s">
        <v>214</v>
      </c>
    </row>
    <row r="27" spans="1:14">
      <c r="A27" s="133">
        <v>48</v>
      </c>
      <c r="B27" s="3">
        <v>14</v>
      </c>
      <c r="C27" s="136">
        <v>3.7999999999999999E-2</v>
      </c>
      <c r="D27" s="162">
        <v>7.4999999999999997E-3</v>
      </c>
      <c r="E27" s="163">
        <v>1.7000000000000005E-2</v>
      </c>
      <c r="F27" s="151" t="s">
        <v>214</v>
      </c>
      <c r="G27" s="151" t="s">
        <v>214</v>
      </c>
      <c r="H27" s="170" t="s">
        <v>214</v>
      </c>
      <c r="I27" s="172" t="s">
        <v>214</v>
      </c>
      <c r="J27" s="170" t="s">
        <v>214</v>
      </c>
      <c r="K27" s="172" t="s">
        <v>214</v>
      </c>
      <c r="L27" s="170" t="s">
        <v>214</v>
      </c>
    </row>
    <row r="28" spans="1:14">
      <c r="A28" s="133">
        <v>48</v>
      </c>
      <c r="B28" s="3">
        <v>15</v>
      </c>
      <c r="C28" s="136">
        <v>3.7999999999999999E-2</v>
      </c>
      <c r="D28" s="162">
        <v>7.4999999999999997E-3</v>
      </c>
      <c r="E28" s="163">
        <v>1.2000000000000004E-2</v>
      </c>
      <c r="F28" s="151" t="s">
        <v>214</v>
      </c>
      <c r="G28" s="151" t="s">
        <v>214</v>
      </c>
      <c r="H28" s="170" t="s">
        <v>214</v>
      </c>
      <c r="I28" s="172" t="s">
        <v>214</v>
      </c>
      <c r="J28" s="170" t="s">
        <v>214</v>
      </c>
      <c r="K28" s="172" t="s">
        <v>214</v>
      </c>
      <c r="L28" s="170" t="s">
        <v>214</v>
      </c>
    </row>
    <row r="29" spans="1:14">
      <c r="A29" s="133">
        <v>48</v>
      </c>
      <c r="B29" s="3">
        <v>16</v>
      </c>
      <c r="C29" s="136">
        <v>3.7999999999999999E-2</v>
      </c>
      <c r="D29" s="162">
        <v>7.4999999999999997E-3</v>
      </c>
      <c r="E29" s="163">
        <v>7.0000000000000036E-3</v>
      </c>
      <c r="F29" s="151" t="s">
        <v>214</v>
      </c>
      <c r="G29" s="151" t="s">
        <v>214</v>
      </c>
      <c r="H29" s="170" t="s">
        <v>214</v>
      </c>
      <c r="I29" s="172" t="s">
        <v>214</v>
      </c>
      <c r="J29" s="170" t="s">
        <v>214</v>
      </c>
      <c r="K29" s="172" t="s">
        <v>214</v>
      </c>
      <c r="L29" s="170" t="s">
        <v>214</v>
      </c>
    </row>
    <row r="30" spans="1:14">
      <c r="A30" s="133">
        <v>48</v>
      </c>
      <c r="B30" s="3">
        <v>17</v>
      </c>
      <c r="C30" s="136">
        <v>3.7999999999999999E-2</v>
      </c>
      <c r="D30" s="162">
        <v>7.4999999999999997E-3</v>
      </c>
      <c r="E30" s="163">
        <v>2.0000000000000035E-3</v>
      </c>
      <c r="F30" s="151" t="s">
        <v>214</v>
      </c>
      <c r="G30" s="151" t="s">
        <v>214</v>
      </c>
      <c r="H30" s="170" t="s">
        <v>214</v>
      </c>
      <c r="I30" s="172" t="s">
        <v>214</v>
      </c>
      <c r="J30" s="170" t="s">
        <v>214</v>
      </c>
      <c r="K30" s="172" t="s">
        <v>214</v>
      </c>
      <c r="L30" s="170" t="s">
        <v>214</v>
      </c>
    </row>
    <row r="31" spans="1:14">
      <c r="A31" s="133">
        <v>48</v>
      </c>
      <c r="B31" s="3">
        <v>18</v>
      </c>
      <c r="C31" s="136">
        <v>3.7999999999999999E-2</v>
      </c>
      <c r="D31" s="162">
        <v>7.4999999999999997E-3</v>
      </c>
      <c r="E31" s="163">
        <v>1.0000000000000018E-3</v>
      </c>
      <c r="F31" s="151" t="s">
        <v>214</v>
      </c>
      <c r="G31" s="151" t="s">
        <v>214</v>
      </c>
      <c r="H31" s="170" t="s">
        <v>214</v>
      </c>
      <c r="I31" s="172" t="s">
        <v>214</v>
      </c>
      <c r="J31" s="170" t="s">
        <v>214</v>
      </c>
      <c r="K31" s="172" t="s">
        <v>214</v>
      </c>
      <c r="L31" s="170" t="s">
        <v>214</v>
      </c>
    </row>
    <row r="32" spans="1:14">
      <c r="A32" s="133">
        <v>48</v>
      </c>
      <c r="B32" s="3">
        <v>19</v>
      </c>
      <c r="C32" s="136">
        <v>3.7999999999999999E-2</v>
      </c>
      <c r="D32" s="162">
        <v>7.4999999999999997E-3</v>
      </c>
      <c r="E32" s="163">
        <v>1.0000000000000018E-3</v>
      </c>
      <c r="F32" s="151" t="s">
        <v>214</v>
      </c>
      <c r="G32" s="151" t="s">
        <v>214</v>
      </c>
      <c r="H32" s="170" t="s">
        <v>214</v>
      </c>
      <c r="I32" s="172" t="s">
        <v>214</v>
      </c>
      <c r="J32" s="170" t="s">
        <v>214</v>
      </c>
      <c r="K32" s="172" t="s">
        <v>214</v>
      </c>
      <c r="L32" s="170" t="s">
        <v>214</v>
      </c>
    </row>
    <row r="33" spans="1:12">
      <c r="A33" s="133">
        <v>48</v>
      </c>
      <c r="B33" s="3">
        <v>20</v>
      </c>
      <c r="C33" s="136">
        <v>3.7999999999999999E-2</v>
      </c>
      <c r="D33" s="162">
        <v>7.4999999999999997E-3</v>
      </c>
      <c r="E33" s="163">
        <v>1.0000000000000018E-3</v>
      </c>
      <c r="F33" s="151" t="s">
        <v>214</v>
      </c>
      <c r="G33" s="151" t="s">
        <v>214</v>
      </c>
      <c r="H33" s="170" t="s">
        <v>214</v>
      </c>
      <c r="I33" s="172" t="s">
        <v>214</v>
      </c>
      <c r="J33" s="170" t="s">
        <v>214</v>
      </c>
      <c r="K33" s="172" t="s">
        <v>214</v>
      </c>
      <c r="L33" s="170" t="s">
        <v>214</v>
      </c>
    </row>
    <row r="34" spans="1:12">
      <c r="A34" s="133">
        <v>49</v>
      </c>
      <c r="B34" s="3">
        <v>21</v>
      </c>
      <c r="C34" s="136">
        <v>4.2000000000000003E-2</v>
      </c>
      <c r="D34" s="162">
        <v>7.4999999999999997E-3</v>
      </c>
      <c r="E34" s="163">
        <v>1.0000000000000018E-3</v>
      </c>
      <c r="F34" s="151" t="s">
        <v>214</v>
      </c>
      <c r="G34" s="151" t="s">
        <v>214</v>
      </c>
      <c r="H34" s="170" t="s">
        <v>214</v>
      </c>
      <c r="I34" s="172" t="s">
        <v>214</v>
      </c>
      <c r="J34" s="170" t="s">
        <v>214</v>
      </c>
      <c r="K34" s="172" t="s">
        <v>214</v>
      </c>
      <c r="L34" s="170" t="s">
        <v>214</v>
      </c>
    </row>
    <row r="35" spans="1:12">
      <c r="A35" s="133">
        <v>49</v>
      </c>
      <c r="B35" s="3">
        <v>22</v>
      </c>
      <c r="C35" s="136">
        <v>4.2000000000000003E-2</v>
      </c>
      <c r="D35" s="162">
        <v>7.4999999999999997E-3</v>
      </c>
      <c r="E35" s="163">
        <v>1.0000000000000018E-3</v>
      </c>
      <c r="F35" s="151" t="s">
        <v>214</v>
      </c>
      <c r="G35" s="151" t="s">
        <v>214</v>
      </c>
      <c r="H35" s="170" t="s">
        <v>214</v>
      </c>
      <c r="I35" s="172" t="s">
        <v>214</v>
      </c>
      <c r="J35" s="170" t="s">
        <v>214</v>
      </c>
      <c r="K35" s="172" t="s">
        <v>214</v>
      </c>
      <c r="L35" s="170" t="s">
        <v>214</v>
      </c>
    </row>
    <row r="36" spans="1:12">
      <c r="A36" s="133">
        <v>49</v>
      </c>
      <c r="B36" s="3">
        <v>23</v>
      </c>
      <c r="C36" s="136">
        <v>4.2000000000000003E-2</v>
      </c>
      <c r="D36" s="162">
        <v>7.4999999999999997E-3</v>
      </c>
      <c r="E36" s="163">
        <v>1.0000000000000018E-3</v>
      </c>
      <c r="F36" s="151" t="s">
        <v>214</v>
      </c>
      <c r="G36" s="151" t="s">
        <v>214</v>
      </c>
      <c r="H36" s="170" t="s">
        <v>214</v>
      </c>
      <c r="I36" s="172" t="s">
        <v>214</v>
      </c>
      <c r="J36" s="170" t="s">
        <v>214</v>
      </c>
      <c r="K36" s="172" t="s">
        <v>214</v>
      </c>
      <c r="L36" s="170" t="s">
        <v>214</v>
      </c>
    </row>
    <row r="37" spans="1:12">
      <c r="A37" s="133">
        <v>49</v>
      </c>
      <c r="B37" s="3">
        <v>24</v>
      </c>
      <c r="C37" s="136">
        <v>4.2000000000000003E-2</v>
      </c>
      <c r="D37" s="162">
        <v>7.4999999999999997E-3</v>
      </c>
      <c r="E37" s="163">
        <v>1.0000000000000018E-3</v>
      </c>
      <c r="F37" s="151" t="s">
        <v>214</v>
      </c>
      <c r="G37" s="151" t="s">
        <v>214</v>
      </c>
      <c r="H37" s="170" t="s">
        <v>214</v>
      </c>
      <c r="I37" s="172" t="s">
        <v>214</v>
      </c>
      <c r="J37" s="170" t="s">
        <v>214</v>
      </c>
      <c r="K37" s="172" t="s">
        <v>214</v>
      </c>
      <c r="L37" s="170" t="s">
        <v>214</v>
      </c>
    </row>
    <row r="38" spans="1:12">
      <c r="A38" s="133">
        <v>49</v>
      </c>
      <c r="B38" s="3">
        <v>25</v>
      </c>
      <c r="C38" s="136">
        <v>4.2000000000000003E-2</v>
      </c>
      <c r="D38" s="162">
        <v>7.4999999999999997E-3</v>
      </c>
      <c r="E38" s="163">
        <v>1.0000000000000018E-3</v>
      </c>
      <c r="F38" s="151" t="s">
        <v>214</v>
      </c>
      <c r="G38" s="151" t="s">
        <v>214</v>
      </c>
      <c r="H38" s="170" t="s">
        <v>214</v>
      </c>
      <c r="I38" s="172" t="s">
        <v>214</v>
      </c>
      <c r="J38" s="170" t="s">
        <v>214</v>
      </c>
      <c r="K38" s="172" t="s">
        <v>214</v>
      </c>
      <c r="L38" s="170" t="s">
        <v>214</v>
      </c>
    </row>
    <row r="39" spans="1:12">
      <c r="A39" s="133">
        <v>49</v>
      </c>
      <c r="B39" s="3">
        <v>26</v>
      </c>
      <c r="C39" s="136">
        <v>4.2000000000000003E-2</v>
      </c>
      <c r="D39" s="162">
        <v>1.6694437514480631E-3</v>
      </c>
      <c r="E39" s="163">
        <v>0</v>
      </c>
      <c r="F39" s="151" t="s">
        <v>214</v>
      </c>
      <c r="G39" s="151" t="s">
        <v>214</v>
      </c>
      <c r="H39" s="170" t="s">
        <v>214</v>
      </c>
      <c r="I39" s="172" t="s">
        <v>214</v>
      </c>
      <c r="J39" s="170" t="s">
        <v>214</v>
      </c>
      <c r="K39" s="172" t="s">
        <v>214</v>
      </c>
      <c r="L39" s="170" t="s">
        <v>214</v>
      </c>
    </row>
    <row r="40" spans="1:12">
      <c r="A40" s="133">
        <v>49</v>
      </c>
      <c r="B40" s="3">
        <v>27</v>
      </c>
      <c r="C40" s="136">
        <v>4.2000000000000003E-2</v>
      </c>
      <c r="D40" s="162">
        <v>1.6694437514480631E-3</v>
      </c>
      <c r="E40" s="163">
        <v>0</v>
      </c>
      <c r="F40" s="151" t="s">
        <v>214</v>
      </c>
      <c r="G40" s="151" t="s">
        <v>214</v>
      </c>
      <c r="H40" s="170" t="s">
        <v>214</v>
      </c>
      <c r="I40" s="172" t="s">
        <v>214</v>
      </c>
      <c r="J40" s="170" t="s">
        <v>214</v>
      </c>
      <c r="K40" s="172" t="s">
        <v>214</v>
      </c>
      <c r="L40" s="170" t="s">
        <v>214</v>
      </c>
    </row>
    <row r="41" spans="1:12">
      <c r="A41" s="133">
        <v>49</v>
      </c>
      <c r="B41" s="3">
        <v>28</v>
      </c>
      <c r="C41" s="136">
        <v>4.2000000000000003E-2</v>
      </c>
      <c r="D41" s="162">
        <v>1.6694437514480631E-3</v>
      </c>
      <c r="E41" s="163">
        <v>0</v>
      </c>
      <c r="F41" s="151" t="s">
        <v>214</v>
      </c>
      <c r="G41" s="151" t="s">
        <v>214</v>
      </c>
      <c r="H41" s="170" t="s">
        <v>214</v>
      </c>
      <c r="I41" s="172" t="s">
        <v>214</v>
      </c>
      <c r="J41" s="170" t="s">
        <v>214</v>
      </c>
      <c r="K41" s="172" t="s">
        <v>214</v>
      </c>
      <c r="L41" s="170" t="s">
        <v>214</v>
      </c>
    </row>
    <row r="42" spans="1:12">
      <c r="A42" s="133">
        <v>49</v>
      </c>
      <c r="B42" s="3">
        <v>29</v>
      </c>
      <c r="C42" s="136">
        <v>4.2000000000000003E-2</v>
      </c>
      <c r="D42" s="162">
        <v>1.6694437514480631E-3</v>
      </c>
      <c r="E42" s="163">
        <v>0</v>
      </c>
      <c r="F42" s="151" t="s">
        <v>214</v>
      </c>
      <c r="G42" s="151" t="s">
        <v>214</v>
      </c>
      <c r="H42" s="170" t="s">
        <v>214</v>
      </c>
      <c r="I42" s="172" t="s">
        <v>214</v>
      </c>
      <c r="J42" s="170" t="s">
        <v>214</v>
      </c>
      <c r="K42" s="172" t="s">
        <v>214</v>
      </c>
      <c r="L42" s="170" t="s">
        <v>214</v>
      </c>
    </row>
    <row r="43" spans="1:12">
      <c r="A43" s="133">
        <v>49</v>
      </c>
      <c r="B43" s="3">
        <v>30</v>
      </c>
      <c r="C43" s="136">
        <v>4.2000000000000003E-2</v>
      </c>
      <c r="D43" s="162">
        <v>1.6694437514480631E-3</v>
      </c>
      <c r="E43" s="163">
        <v>0</v>
      </c>
      <c r="F43" s="151" t="s">
        <v>214</v>
      </c>
      <c r="G43" s="151" t="s">
        <v>214</v>
      </c>
      <c r="H43" s="170" t="s">
        <v>214</v>
      </c>
      <c r="I43" s="172" t="s">
        <v>214</v>
      </c>
      <c r="J43" s="170" t="s">
        <v>214</v>
      </c>
      <c r="K43" s="172" t="s">
        <v>214</v>
      </c>
      <c r="L43" s="170" t="s">
        <v>214</v>
      </c>
    </row>
    <row r="44" spans="1:12">
      <c r="A44" s="133">
        <v>49</v>
      </c>
      <c r="B44" s="3">
        <v>31</v>
      </c>
      <c r="C44" s="136">
        <v>4.2000000000000003E-2</v>
      </c>
      <c r="D44" s="162">
        <v>1.6694437514480631E-3</v>
      </c>
      <c r="E44" s="163">
        <v>0</v>
      </c>
      <c r="F44" s="151" t="s">
        <v>214</v>
      </c>
      <c r="G44" s="151" t="s">
        <v>214</v>
      </c>
      <c r="H44" s="170" t="s">
        <v>214</v>
      </c>
      <c r="I44" s="172" t="s">
        <v>214</v>
      </c>
      <c r="J44" s="170" t="s">
        <v>214</v>
      </c>
      <c r="K44" s="172" t="s">
        <v>214</v>
      </c>
      <c r="L44" s="170" t="s">
        <v>214</v>
      </c>
    </row>
    <row r="45" spans="1:12">
      <c r="A45" s="133">
        <v>49</v>
      </c>
      <c r="B45" s="3">
        <v>32</v>
      </c>
      <c r="C45" s="136">
        <v>4.2000000000000003E-2</v>
      </c>
      <c r="D45" s="162">
        <v>1.6694437514480631E-3</v>
      </c>
      <c r="E45" s="163">
        <v>0</v>
      </c>
      <c r="F45" s="151" t="s">
        <v>214</v>
      </c>
      <c r="G45" s="151" t="s">
        <v>214</v>
      </c>
      <c r="H45" s="170" t="s">
        <v>214</v>
      </c>
      <c r="I45" s="172" t="s">
        <v>214</v>
      </c>
      <c r="J45" s="170" t="s">
        <v>214</v>
      </c>
      <c r="K45" s="172" t="s">
        <v>214</v>
      </c>
      <c r="L45" s="170" t="s">
        <v>214</v>
      </c>
    </row>
    <row r="46" spans="1:12">
      <c r="A46" s="133">
        <v>50</v>
      </c>
      <c r="B46" s="3">
        <v>33</v>
      </c>
      <c r="C46" s="136">
        <v>4.4999999999999998E-2</v>
      </c>
      <c r="D46" s="162">
        <v>1.7063340449277042E-3</v>
      </c>
      <c r="E46" s="163">
        <v>0</v>
      </c>
      <c r="F46" s="151" t="s">
        <v>214</v>
      </c>
      <c r="G46" s="151" t="s">
        <v>214</v>
      </c>
      <c r="H46" s="170" t="s">
        <v>214</v>
      </c>
      <c r="I46" s="172" t="s">
        <v>214</v>
      </c>
      <c r="J46" s="170" t="s">
        <v>214</v>
      </c>
      <c r="K46" s="172" t="s">
        <v>214</v>
      </c>
      <c r="L46" s="170" t="s">
        <v>214</v>
      </c>
    </row>
    <row r="47" spans="1:12">
      <c r="A47" s="133">
        <v>50</v>
      </c>
      <c r="B47" s="3">
        <v>34</v>
      </c>
      <c r="C47" s="136">
        <v>4.4999999999999998E-2</v>
      </c>
      <c r="D47" s="162">
        <v>1.7063340449277042E-3</v>
      </c>
      <c r="E47" s="163">
        <v>0</v>
      </c>
      <c r="F47" s="151" t="s">
        <v>214</v>
      </c>
      <c r="G47" s="151" t="s">
        <v>214</v>
      </c>
      <c r="H47" s="170" t="s">
        <v>214</v>
      </c>
      <c r="I47" s="172" t="s">
        <v>214</v>
      </c>
      <c r="J47" s="170" t="s">
        <v>214</v>
      </c>
      <c r="K47" s="172" t="s">
        <v>214</v>
      </c>
      <c r="L47" s="170" t="s">
        <v>214</v>
      </c>
    </row>
    <row r="48" spans="1:12">
      <c r="A48" s="133">
        <v>50</v>
      </c>
      <c r="B48" s="3">
        <v>35</v>
      </c>
      <c r="C48" s="136">
        <v>4.4999999999999998E-2</v>
      </c>
      <c r="D48" s="162">
        <v>1.7063340449277042E-3</v>
      </c>
      <c r="E48" s="163">
        <v>0</v>
      </c>
      <c r="F48" s="151" t="s">
        <v>214</v>
      </c>
      <c r="G48" s="151" t="s">
        <v>214</v>
      </c>
      <c r="H48" s="170" t="s">
        <v>214</v>
      </c>
      <c r="I48" s="172" t="s">
        <v>214</v>
      </c>
      <c r="J48" s="170" t="s">
        <v>214</v>
      </c>
      <c r="K48" s="172" t="s">
        <v>214</v>
      </c>
      <c r="L48" s="170" t="s">
        <v>214</v>
      </c>
    </row>
    <row r="49" spans="1:12">
      <c r="A49" s="133">
        <v>50</v>
      </c>
      <c r="B49" s="3">
        <v>36</v>
      </c>
      <c r="C49" s="136">
        <v>4.4999999999999998E-2</v>
      </c>
      <c r="D49" s="162">
        <v>1.7063340449277042E-3</v>
      </c>
      <c r="E49" s="163">
        <v>0</v>
      </c>
      <c r="F49" s="151" t="s">
        <v>214</v>
      </c>
      <c r="G49" s="151" t="s">
        <v>214</v>
      </c>
      <c r="H49" s="170" t="s">
        <v>214</v>
      </c>
      <c r="I49" s="172" t="s">
        <v>214</v>
      </c>
      <c r="J49" s="170" t="s">
        <v>214</v>
      </c>
      <c r="K49" s="172" t="s">
        <v>214</v>
      </c>
      <c r="L49" s="170" t="s">
        <v>214</v>
      </c>
    </row>
    <row r="50" spans="1:12">
      <c r="A50" s="133">
        <v>50</v>
      </c>
      <c r="B50" s="3">
        <v>37</v>
      </c>
      <c r="C50" s="136">
        <v>4.4999999999999998E-2</v>
      </c>
      <c r="D50" s="162">
        <v>1.7063340449277042E-3</v>
      </c>
      <c r="E50" s="163">
        <v>0</v>
      </c>
      <c r="F50" s="151" t="s">
        <v>214</v>
      </c>
      <c r="G50" s="151" t="s">
        <v>214</v>
      </c>
      <c r="H50" s="170" t="s">
        <v>214</v>
      </c>
      <c r="I50" s="172" t="s">
        <v>214</v>
      </c>
      <c r="J50" s="170" t="s">
        <v>214</v>
      </c>
      <c r="K50" s="172" t="s">
        <v>214</v>
      </c>
      <c r="L50" s="170" t="s">
        <v>214</v>
      </c>
    </row>
    <row r="51" spans="1:12">
      <c r="A51" s="133">
        <v>50</v>
      </c>
      <c r="B51" s="3">
        <v>38</v>
      </c>
      <c r="C51" s="136">
        <v>4.4999999999999998E-2</v>
      </c>
      <c r="D51" s="162">
        <v>1.7063340449277042E-3</v>
      </c>
      <c r="E51" s="163">
        <v>0</v>
      </c>
      <c r="F51" s="151" t="s">
        <v>214</v>
      </c>
      <c r="G51" s="151" t="s">
        <v>214</v>
      </c>
      <c r="H51" s="170" t="s">
        <v>214</v>
      </c>
      <c r="I51" s="172" t="s">
        <v>214</v>
      </c>
      <c r="J51" s="170" t="s">
        <v>214</v>
      </c>
      <c r="K51" s="172" t="s">
        <v>214</v>
      </c>
      <c r="L51" s="170" t="s">
        <v>214</v>
      </c>
    </row>
    <row r="52" spans="1:12">
      <c r="A52" s="133">
        <v>50</v>
      </c>
      <c r="B52" s="3">
        <v>39</v>
      </c>
      <c r="C52" s="136">
        <v>4.4999999999999998E-2</v>
      </c>
      <c r="D52" s="162">
        <v>1.7063340449277042E-3</v>
      </c>
      <c r="E52" s="163">
        <v>0</v>
      </c>
      <c r="F52" s="151" t="s">
        <v>214</v>
      </c>
      <c r="G52" s="151" t="s">
        <v>214</v>
      </c>
      <c r="H52" s="170" t="s">
        <v>214</v>
      </c>
      <c r="I52" s="172" t="s">
        <v>214</v>
      </c>
      <c r="J52" s="170" t="s">
        <v>214</v>
      </c>
      <c r="K52" s="172" t="s">
        <v>214</v>
      </c>
      <c r="L52" s="170" t="s">
        <v>214</v>
      </c>
    </row>
    <row r="53" spans="1:12">
      <c r="A53" s="133">
        <v>50</v>
      </c>
      <c r="B53" s="3">
        <v>40</v>
      </c>
      <c r="C53" s="136">
        <v>4.4999999999999998E-2</v>
      </c>
      <c r="D53" s="162">
        <v>1.7063340449277042E-3</v>
      </c>
      <c r="E53" s="163">
        <v>0</v>
      </c>
      <c r="F53" s="151" t="s">
        <v>214</v>
      </c>
      <c r="G53" s="151" t="s">
        <v>214</v>
      </c>
      <c r="H53" s="170" t="s">
        <v>214</v>
      </c>
      <c r="I53" s="172" t="s">
        <v>214</v>
      </c>
      <c r="J53" s="170" t="s">
        <v>214</v>
      </c>
      <c r="K53" s="172" t="s">
        <v>214</v>
      </c>
      <c r="L53" s="170" t="s">
        <v>214</v>
      </c>
    </row>
    <row r="54" spans="1:12">
      <c r="A54" s="133">
        <v>50</v>
      </c>
      <c r="B54" s="3">
        <v>41</v>
      </c>
      <c r="C54" s="136">
        <v>4.4999999999999998E-2</v>
      </c>
      <c r="D54" s="162">
        <v>1.7063340449277042E-3</v>
      </c>
      <c r="E54" s="163">
        <v>0</v>
      </c>
      <c r="F54" s="151" t="s">
        <v>214</v>
      </c>
      <c r="G54" s="151" t="s">
        <v>214</v>
      </c>
      <c r="H54" s="170" t="s">
        <v>214</v>
      </c>
      <c r="I54" s="172" t="s">
        <v>214</v>
      </c>
      <c r="J54" s="170" t="s">
        <v>214</v>
      </c>
      <c r="K54" s="172" t="s">
        <v>214</v>
      </c>
      <c r="L54" s="170" t="s">
        <v>214</v>
      </c>
    </row>
    <row r="55" spans="1:12">
      <c r="A55" s="133">
        <v>50</v>
      </c>
      <c r="B55" s="3">
        <v>42</v>
      </c>
      <c r="C55" s="136">
        <v>4.4999999999999998E-2</v>
      </c>
      <c r="D55" s="162">
        <v>1.7063340449277042E-3</v>
      </c>
      <c r="E55" s="163">
        <v>0</v>
      </c>
      <c r="F55" s="151" t="s">
        <v>214</v>
      </c>
      <c r="G55" s="151" t="s">
        <v>214</v>
      </c>
      <c r="H55" s="170" t="s">
        <v>214</v>
      </c>
      <c r="I55" s="172" t="s">
        <v>214</v>
      </c>
      <c r="J55" s="170" t="s">
        <v>214</v>
      </c>
      <c r="K55" s="172" t="s">
        <v>214</v>
      </c>
      <c r="L55" s="170" t="s">
        <v>214</v>
      </c>
    </row>
    <row r="56" spans="1:12">
      <c r="A56" s="133">
        <v>50</v>
      </c>
      <c r="B56" s="3">
        <v>43</v>
      </c>
      <c r="C56" s="136">
        <v>4.4999999999999998E-2</v>
      </c>
      <c r="D56" s="162">
        <v>1.7063340449277042E-3</v>
      </c>
      <c r="E56" s="163">
        <v>0</v>
      </c>
      <c r="F56" s="151" t="s">
        <v>214</v>
      </c>
      <c r="G56" s="151" t="s">
        <v>214</v>
      </c>
      <c r="H56" s="170" t="s">
        <v>214</v>
      </c>
      <c r="I56" s="172" t="s">
        <v>214</v>
      </c>
      <c r="J56" s="170" t="s">
        <v>214</v>
      </c>
      <c r="K56" s="172" t="s">
        <v>214</v>
      </c>
      <c r="L56" s="170" t="s">
        <v>214</v>
      </c>
    </row>
    <row r="57" spans="1:12">
      <c r="A57" s="133">
        <v>50</v>
      </c>
      <c r="B57" s="3">
        <v>44</v>
      </c>
      <c r="C57" s="136">
        <v>4.4999999999999998E-2</v>
      </c>
      <c r="D57" s="162">
        <v>1.7063340449277042E-3</v>
      </c>
      <c r="E57" s="163">
        <v>0</v>
      </c>
      <c r="F57" s="151" t="s">
        <v>214</v>
      </c>
      <c r="G57" s="151" t="s">
        <v>214</v>
      </c>
      <c r="H57" s="170" t="s">
        <v>214</v>
      </c>
      <c r="I57" s="172" t="s">
        <v>214</v>
      </c>
      <c r="J57" s="170" t="s">
        <v>214</v>
      </c>
      <c r="K57" s="172" t="s">
        <v>214</v>
      </c>
      <c r="L57" s="170" t="s">
        <v>214</v>
      </c>
    </row>
    <row r="58" spans="1:12">
      <c r="A58" s="133">
        <v>51</v>
      </c>
      <c r="B58" s="3">
        <v>45</v>
      </c>
      <c r="C58" s="136">
        <v>4.8000000000000001E-2</v>
      </c>
      <c r="D58" s="162">
        <v>1.7474472021902221E-3</v>
      </c>
      <c r="E58" s="163">
        <v>0</v>
      </c>
      <c r="F58" s="151" t="s">
        <v>214</v>
      </c>
      <c r="G58" s="151" t="s">
        <v>214</v>
      </c>
      <c r="H58" s="170" t="s">
        <v>214</v>
      </c>
      <c r="I58" s="172" t="s">
        <v>214</v>
      </c>
      <c r="J58" s="170" t="s">
        <v>214</v>
      </c>
      <c r="K58" s="172" t="s">
        <v>214</v>
      </c>
      <c r="L58" s="170" t="s">
        <v>214</v>
      </c>
    </row>
    <row r="59" spans="1:12">
      <c r="A59" s="133">
        <v>51</v>
      </c>
      <c r="B59" s="3">
        <v>46</v>
      </c>
      <c r="C59" s="136">
        <v>4.8000000000000001E-2</v>
      </c>
      <c r="D59" s="162">
        <v>1.7474472021902221E-3</v>
      </c>
      <c r="E59" s="163">
        <v>0</v>
      </c>
      <c r="F59" s="151" t="s">
        <v>214</v>
      </c>
      <c r="G59" s="151" t="s">
        <v>214</v>
      </c>
      <c r="H59" s="170" t="s">
        <v>214</v>
      </c>
      <c r="I59" s="172" t="s">
        <v>214</v>
      </c>
      <c r="J59" s="170" t="s">
        <v>214</v>
      </c>
      <c r="K59" s="172" t="s">
        <v>214</v>
      </c>
      <c r="L59" s="170" t="s">
        <v>214</v>
      </c>
    </row>
    <row r="60" spans="1:12">
      <c r="A60" s="133">
        <v>51</v>
      </c>
      <c r="B60" s="3">
        <v>47</v>
      </c>
      <c r="C60" s="136">
        <v>4.8000000000000001E-2</v>
      </c>
      <c r="D60" s="162">
        <v>1.7474472021902221E-3</v>
      </c>
      <c r="E60" s="163">
        <v>0</v>
      </c>
      <c r="F60" s="151" t="s">
        <v>214</v>
      </c>
      <c r="G60" s="151" t="s">
        <v>214</v>
      </c>
      <c r="H60" s="170" t="s">
        <v>214</v>
      </c>
      <c r="I60" s="172" t="s">
        <v>214</v>
      </c>
      <c r="J60" s="170" t="s">
        <v>214</v>
      </c>
      <c r="K60" s="172" t="s">
        <v>214</v>
      </c>
      <c r="L60" s="170" t="s">
        <v>214</v>
      </c>
    </row>
    <row r="61" spans="1:12">
      <c r="A61" s="133">
        <v>51</v>
      </c>
      <c r="B61" s="3">
        <v>48</v>
      </c>
      <c r="C61" s="136">
        <v>4.8000000000000001E-2</v>
      </c>
      <c r="D61" s="162">
        <v>1.7474472021902221E-3</v>
      </c>
      <c r="E61" s="163">
        <v>0</v>
      </c>
      <c r="F61" s="151" t="s">
        <v>214</v>
      </c>
      <c r="G61" s="151" t="s">
        <v>214</v>
      </c>
      <c r="H61" s="170" t="s">
        <v>214</v>
      </c>
      <c r="I61" s="172" t="s">
        <v>214</v>
      </c>
      <c r="J61" s="170" t="s">
        <v>214</v>
      </c>
      <c r="K61" s="172" t="s">
        <v>214</v>
      </c>
      <c r="L61" s="170" t="s">
        <v>214</v>
      </c>
    </row>
    <row r="62" spans="1:12">
      <c r="A62" s="133">
        <v>51</v>
      </c>
      <c r="B62" s="3">
        <v>49</v>
      </c>
      <c r="C62" s="136">
        <v>4.8000000000000001E-2</v>
      </c>
      <c r="D62" s="162">
        <v>1.7474472021902221E-3</v>
      </c>
      <c r="E62" s="163">
        <v>0</v>
      </c>
      <c r="F62" s="151" t="s">
        <v>214</v>
      </c>
      <c r="G62" s="151" t="s">
        <v>214</v>
      </c>
      <c r="H62" s="170" t="s">
        <v>214</v>
      </c>
      <c r="I62" s="172" t="s">
        <v>214</v>
      </c>
      <c r="J62" s="170" t="s">
        <v>214</v>
      </c>
      <c r="K62" s="172" t="s">
        <v>214</v>
      </c>
      <c r="L62" s="170" t="s">
        <v>214</v>
      </c>
    </row>
    <row r="63" spans="1:12">
      <c r="A63" s="133">
        <v>51</v>
      </c>
      <c r="B63" s="3">
        <v>50</v>
      </c>
      <c r="C63" s="136">
        <v>4.8000000000000001E-2</v>
      </c>
      <c r="D63" s="162">
        <v>1.7474472021902221E-3</v>
      </c>
      <c r="E63" s="163">
        <v>0</v>
      </c>
      <c r="F63" s="151" t="s">
        <v>214</v>
      </c>
      <c r="G63" s="151" t="s">
        <v>214</v>
      </c>
      <c r="H63" s="170" t="s">
        <v>214</v>
      </c>
      <c r="I63" s="172" t="s">
        <v>214</v>
      </c>
      <c r="J63" s="170" t="s">
        <v>214</v>
      </c>
      <c r="K63" s="172" t="s">
        <v>214</v>
      </c>
      <c r="L63" s="170" t="s">
        <v>214</v>
      </c>
    </row>
    <row r="64" spans="1:12">
      <c r="A64" s="133">
        <v>51</v>
      </c>
      <c r="B64" s="3">
        <v>51</v>
      </c>
      <c r="C64" s="136">
        <v>4.8000000000000001E-2</v>
      </c>
      <c r="D64" s="162">
        <v>1.7474472021902221E-3</v>
      </c>
      <c r="E64" s="163">
        <v>0</v>
      </c>
      <c r="F64" s="151" t="s">
        <v>214</v>
      </c>
      <c r="G64" s="151" t="s">
        <v>214</v>
      </c>
      <c r="H64" s="170" t="s">
        <v>214</v>
      </c>
      <c r="I64" s="172" t="s">
        <v>214</v>
      </c>
      <c r="J64" s="170" t="s">
        <v>214</v>
      </c>
      <c r="K64" s="172" t="s">
        <v>214</v>
      </c>
      <c r="L64" s="170" t="s">
        <v>214</v>
      </c>
    </row>
    <row r="65" spans="1:12">
      <c r="A65" s="133">
        <v>51</v>
      </c>
      <c r="B65" s="3">
        <v>52</v>
      </c>
      <c r="C65" s="136">
        <v>4.8000000000000001E-2</v>
      </c>
      <c r="D65" s="162">
        <v>1.7474472021902221E-3</v>
      </c>
      <c r="E65" s="163">
        <v>0</v>
      </c>
      <c r="F65" s="151" t="s">
        <v>214</v>
      </c>
      <c r="G65" s="151" t="s">
        <v>214</v>
      </c>
      <c r="H65" s="170" t="s">
        <v>214</v>
      </c>
      <c r="I65" s="172" t="s">
        <v>214</v>
      </c>
      <c r="J65" s="170" t="s">
        <v>214</v>
      </c>
      <c r="K65" s="172" t="s">
        <v>214</v>
      </c>
      <c r="L65" s="170" t="s">
        <v>214</v>
      </c>
    </row>
    <row r="66" spans="1:12">
      <c r="A66" s="133">
        <v>51</v>
      </c>
      <c r="B66" s="3">
        <v>53</v>
      </c>
      <c r="C66" s="136">
        <v>4.8000000000000001E-2</v>
      </c>
      <c r="D66" s="162">
        <v>1.7474472021902221E-3</v>
      </c>
      <c r="E66" s="163">
        <v>0</v>
      </c>
      <c r="F66" s="151" t="s">
        <v>214</v>
      </c>
      <c r="G66" s="151" t="s">
        <v>214</v>
      </c>
      <c r="H66" s="170" t="s">
        <v>214</v>
      </c>
      <c r="I66" s="172" t="s">
        <v>214</v>
      </c>
      <c r="J66" s="170" t="s">
        <v>214</v>
      </c>
      <c r="K66" s="172" t="s">
        <v>214</v>
      </c>
      <c r="L66" s="170" t="s">
        <v>214</v>
      </c>
    </row>
    <row r="67" spans="1:12">
      <c r="A67" s="133">
        <v>51</v>
      </c>
      <c r="B67" s="3">
        <v>54</v>
      </c>
      <c r="C67" s="136">
        <v>4.8000000000000001E-2</v>
      </c>
      <c r="D67" s="162">
        <v>1.7474472021902221E-3</v>
      </c>
      <c r="E67" s="163">
        <v>0</v>
      </c>
      <c r="F67" s="151" t="s">
        <v>214</v>
      </c>
      <c r="G67" s="151" t="s">
        <v>214</v>
      </c>
      <c r="H67" s="170" t="s">
        <v>214</v>
      </c>
      <c r="I67" s="172" t="s">
        <v>214</v>
      </c>
      <c r="J67" s="170" t="s">
        <v>214</v>
      </c>
      <c r="K67" s="172" t="s">
        <v>214</v>
      </c>
      <c r="L67" s="170" t="s">
        <v>214</v>
      </c>
    </row>
    <row r="68" spans="1:12">
      <c r="A68" s="133">
        <v>51</v>
      </c>
      <c r="B68" s="3">
        <v>55</v>
      </c>
      <c r="C68" s="136">
        <v>4.8000000000000001E-2</v>
      </c>
      <c r="D68" s="162">
        <v>1.7474472021902221E-3</v>
      </c>
      <c r="E68" s="163">
        <v>0</v>
      </c>
      <c r="F68" s="151" t="s">
        <v>214</v>
      </c>
      <c r="G68" s="151" t="s">
        <v>214</v>
      </c>
      <c r="H68" s="170" t="s">
        <v>214</v>
      </c>
      <c r="I68" s="172" t="s">
        <v>214</v>
      </c>
      <c r="J68" s="170" t="s">
        <v>214</v>
      </c>
      <c r="K68" s="172" t="s">
        <v>214</v>
      </c>
      <c r="L68" s="170" t="s">
        <v>214</v>
      </c>
    </row>
    <row r="69" spans="1:12">
      <c r="A69" s="133">
        <v>51</v>
      </c>
      <c r="B69" s="3">
        <v>56</v>
      </c>
      <c r="C69" s="136">
        <v>4.8000000000000001E-2</v>
      </c>
      <c r="D69" s="162">
        <v>1.7474472021902221E-3</v>
      </c>
      <c r="E69" s="163">
        <v>0</v>
      </c>
      <c r="F69" s="151" t="s">
        <v>214</v>
      </c>
      <c r="G69" s="151" t="s">
        <v>214</v>
      </c>
      <c r="H69" s="170" t="s">
        <v>214</v>
      </c>
      <c r="I69" s="172" t="s">
        <v>214</v>
      </c>
      <c r="J69" s="170" t="s">
        <v>214</v>
      </c>
      <c r="K69" s="172" t="s">
        <v>214</v>
      </c>
      <c r="L69" s="170" t="s">
        <v>214</v>
      </c>
    </row>
    <row r="70" spans="1:12">
      <c r="A70" s="133">
        <v>52</v>
      </c>
      <c r="B70" s="3">
        <v>57</v>
      </c>
      <c r="C70" s="136">
        <v>5.0999999999999997E-2</v>
      </c>
      <c r="D70" s="162">
        <v>1.7926529676614011E-3</v>
      </c>
      <c r="E70" s="163">
        <v>0</v>
      </c>
      <c r="F70" s="151" t="s">
        <v>214</v>
      </c>
      <c r="G70" s="151" t="s">
        <v>214</v>
      </c>
      <c r="H70" s="170" t="s">
        <v>214</v>
      </c>
      <c r="I70" s="172" t="s">
        <v>214</v>
      </c>
      <c r="J70" s="170" t="s">
        <v>214</v>
      </c>
      <c r="K70" s="172" t="s">
        <v>214</v>
      </c>
      <c r="L70" s="170" t="s">
        <v>214</v>
      </c>
    </row>
    <row r="71" spans="1:12">
      <c r="A71" s="133">
        <v>52</v>
      </c>
      <c r="B71" s="3">
        <v>58</v>
      </c>
      <c r="C71" s="136">
        <v>5.0999999999999997E-2</v>
      </c>
      <c r="D71" s="162">
        <v>1.7926529676614011E-3</v>
      </c>
      <c r="E71" s="163">
        <v>0</v>
      </c>
      <c r="F71" s="151" t="s">
        <v>214</v>
      </c>
      <c r="G71" s="151" t="s">
        <v>214</v>
      </c>
      <c r="H71" s="170" t="s">
        <v>214</v>
      </c>
      <c r="I71" s="172" t="s">
        <v>214</v>
      </c>
      <c r="J71" s="170" t="s">
        <v>214</v>
      </c>
      <c r="K71" s="172" t="s">
        <v>214</v>
      </c>
      <c r="L71" s="170" t="s">
        <v>214</v>
      </c>
    </row>
    <row r="72" spans="1:12">
      <c r="A72" s="133">
        <v>52</v>
      </c>
      <c r="B72" s="3">
        <v>59</v>
      </c>
      <c r="C72" s="136">
        <v>5.0999999999999997E-2</v>
      </c>
      <c r="D72" s="162">
        <v>1.7926529676614011E-3</v>
      </c>
      <c r="E72" s="163">
        <v>0</v>
      </c>
      <c r="F72" s="151" t="s">
        <v>214</v>
      </c>
      <c r="G72" s="151" t="s">
        <v>214</v>
      </c>
      <c r="H72" s="170" t="s">
        <v>214</v>
      </c>
      <c r="I72" s="172" t="s">
        <v>214</v>
      </c>
      <c r="J72" s="170" t="s">
        <v>214</v>
      </c>
      <c r="K72" s="172" t="s">
        <v>214</v>
      </c>
      <c r="L72" s="170" t="s">
        <v>214</v>
      </c>
    </row>
    <row r="73" spans="1:12">
      <c r="A73" s="133">
        <v>52</v>
      </c>
      <c r="B73" s="3">
        <v>60</v>
      </c>
      <c r="C73" s="136">
        <v>5.0999999999999997E-2</v>
      </c>
      <c r="D73" s="162">
        <v>1.7926529676614011E-3</v>
      </c>
      <c r="E73" s="163">
        <v>0</v>
      </c>
      <c r="F73" s="151" t="s">
        <v>214</v>
      </c>
      <c r="G73" s="151" t="s">
        <v>214</v>
      </c>
      <c r="H73" s="170" t="s">
        <v>214</v>
      </c>
      <c r="I73" s="172" t="s">
        <v>214</v>
      </c>
      <c r="J73" s="170" t="s">
        <v>214</v>
      </c>
      <c r="K73" s="172" t="s">
        <v>214</v>
      </c>
      <c r="L73" s="170" t="s">
        <v>214</v>
      </c>
    </row>
    <row r="74" spans="1:12">
      <c r="A74" s="133">
        <v>52</v>
      </c>
      <c r="B74" s="3">
        <v>61</v>
      </c>
      <c r="C74" s="136">
        <v>5.0999999999999997E-2</v>
      </c>
      <c r="D74" s="162">
        <v>1.7926529676614011E-3</v>
      </c>
      <c r="E74" s="163">
        <v>0</v>
      </c>
      <c r="F74" s="151" t="s">
        <v>214</v>
      </c>
      <c r="G74" s="151" t="s">
        <v>214</v>
      </c>
      <c r="H74" s="170" t="s">
        <v>214</v>
      </c>
      <c r="I74" s="172" t="s">
        <v>214</v>
      </c>
      <c r="J74" s="170" t="s">
        <v>214</v>
      </c>
      <c r="K74" s="172" t="s">
        <v>214</v>
      </c>
      <c r="L74" s="170" t="s">
        <v>214</v>
      </c>
    </row>
    <row r="75" spans="1:12">
      <c r="A75" s="133">
        <v>52</v>
      </c>
      <c r="B75" s="3">
        <v>62</v>
      </c>
      <c r="C75" s="136">
        <v>5.0999999999999997E-2</v>
      </c>
      <c r="D75" s="162">
        <v>1.7926529676614011E-3</v>
      </c>
      <c r="E75" s="163">
        <v>0</v>
      </c>
      <c r="F75" s="151" t="s">
        <v>214</v>
      </c>
      <c r="G75" s="151" t="s">
        <v>214</v>
      </c>
      <c r="H75" s="170" t="s">
        <v>214</v>
      </c>
      <c r="I75" s="172" t="s">
        <v>214</v>
      </c>
      <c r="J75" s="170" t="s">
        <v>214</v>
      </c>
      <c r="K75" s="172" t="s">
        <v>214</v>
      </c>
      <c r="L75" s="170" t="s">
        <v>214</v>
      </c>
    </row>
    <row r="76" spans="1:12">
      <c r="A76" s="133">
        <v>52</v>
      </c>
      <c r="B76" s="3">
        <v>63</v>
      </c>
      <c r="C76" s="136">
        <v>5.0999999999999997E-2</v>
      </c>
      <c r="D76" s="162">
        <v>1.7926529676614011E-3</v>
      </c>
      <c r="E76" s="163">
        <v>0</v>
      </c>
      <c r="F76" s="151" t="s">
        <v>214</v>
      </c>
      <c r="G76" s="151" t="s">
        <v>214</v>
      </c>
      <c r="H76" s="170" t="s">
        <v>214</v>
      </c>
      <c r="I76" s="172" t="s">
        <v>214</v>
      </c>
      <c r="J76" s="170" t="s">
        <v>214</v>
      </c>
      <c r="K76" s="172" t="s">
        <v>214</v>
      </c>
      <c r="L76" s="170" t="s">
        <v>214</v>
      </c>
    </row>
    <row r="77" spans="1:12">
      <c r="A77" s="133">
        <v>52</v>
      </c>
      <c r="B77" s="3">
        <v>64</v>
      </c>
      <c r="C77" s="136">
        <v>5.0999999999999997E-2</v>
      </c>
      <c r="D77" s="162">
        <v>1.7926529676614011E-3</v>
      </c>
      <c r="E77" s="163">
        <v>0</v>
      </c>
      <c r="F77" s="151" t="s">
        <v>214</v>
      </c>
      <c r="G77" s="151" t="s">
        <v>214</v>
      </c>
      <c r="H77" s="170" t="s">
        <v>214</v>
      </c>
      <c r="I77" s="172" t="s">
        <v>214</v>
      </c>
      <c r="J77" s="170" t="s">
        <v>214</v>
      </c>
      <c r="K77" s="172" t="s">
        <v>214</v>
      </c>
      <c r="L77" s="170" t="s">
        <v>214</v>
      </c>
    </row>
    <row r="78" spans="1:12">
      <c r="A78" s="133">
        <v>52</v>
      </c>
      <c r="B78" s="3">
        <v>65</v>
      </c>
      <c r="C78" s="136">
        <v>5.0999999999999997E-2</v>
      </c>
      <c r="D78" s="162">
        <v>1.7926529676614011E-3</v>
      </c>
      <c r="E78" s="163">
        <v>0</v>
      </c>
      <c r="F78" s="151" t="s">
        <v>214</v>
      </c>
      <c r="G78" s="151" t="s">
        <v>214</v>
      </c>
      <c r="H78" s="170" t="s">
        <v>214</v>
      </c>
      <c r="I78" s="172" t="s">
        <v>214</v>
      </c>
      <c r="J78" s="170" t="s">
        <v>214</v>
      </c>
      <c r="K78" s="172" t="s">
        <v>214</v>
      </c>
      <c r="L78" s="170" t="s">
        <v>214</v>
      </c>
    </row>
    <row r="79" spans="1:12">
      <c r="A79" s="133">
        <v>52</v>
      </c>
      <c r="B79" s="3">
        <v>66</v>
      </c>
      <c r="C79" s="136">
        <v>5.0999999999999997E-2</v>
      </c>
      <c r="D79" s="162">
        <v>1.7926529676614011E-3</v>
      </c>
      <c r="E79" s="163">
        <v>0</v>
      </c>
      <c r="F79" s="151" t="s">
        <v>214</v>
      </c>
      <c r="G79" s="151" t="s">
        <v>214</v>
      </c>
      <c r="H79" s="170" t="s">
        <v>214</v>
      </c>
      <c r="I79" s="172" t="s">
        <v>214</v>
      </c>
      <c r="J79" s="170" t="s">
        <v>214</v>
      </c>
      <c r="K79" s="172" t="s">
        <v>214</v>
      </c>
      <c r="L79" s="170" t="s">
        <v>214</v>
      </c>
    </row>
    <row r="80" spans="1:12">
      <c r="A80" s="133">
        <v>52</v>
      </c>
      <c r="B80" s="3">
        <v>67</v>
      </c>
      <c r="C80" s="136">
        <v>5.0999999999999997E-2</v>
      </c>
      <c r="D80" s="162">
        <v>1.7926529676614011E-3</v>
      </c>
      <c r="E80" s="163">
        <v>0</v>
      </c>
      <c r="F80" s="151" t="s">
        <v>214</v>
      </c>
      <c r="G80" s="151" t="s">
        <v>214</v>
      </c>
      <c r="H80" s="170" t="s">
        <v>214</v>
      </c>
      <c r="I80" s="172" t="s">
        <v>214</v>
      </c>
      <c r="J80" s="170" t="s">
        <v>214</v>
      </c>
      <c r="K80" s="172" t="s">
        <v>214</v>
      </c>
      <c r="L80" s="170" t="s">
        <v>214</v>
      </c>
    </row>
    <row r="81" spans="1:12">
      <c r="A81" s="133">
        <v>52</v>
      </c>
      <c r="B81" s="3">
        <v>68</v>
      </c>
      <c r="C81" s="136">
        <v>5.0999999999999997E-2</v>
      </c>
      <c r="D81" s="162">
        <v>1.7926529676614011E-3</v>
      </c>
      <c r="E81" s="163">
        <v>0</v>
      </c>
      <c r="F81" s="151" t="s">
        <v>214</v>
      </c>
      <c r="G81" s="151" t="s">
        <v>214</v>
      </c>
      <c r="H81" s="170" t="s">
        <v>214</v>
      </c>
      <c r="I81" s="172" t="s">
        <v>214</v>
      </c>
      <c r="J81" s="170" t="s">
        <v>214</v>
      </c>
      <c r="K81" s="172" t="s">
        <v>214</v>
      </c>
      <c r="L81" s="170" t="s">
        <v>214</v>
      </c>
    </row>
    <row r="82" spans="1:12">
      <c r="A82" s="133">
        <v>53</v>
      </c>
      <c r="B82" s="3">
        <v>69</v>
      </c>
      <c r="C82" s="136">
        <v>5.3999999999999999E-2</v>
      </c>
      <c r="D82" s="162">
        <v>1.8306345295112658E-3</v>
      </c>
      <c r="E82" s="163">
        <v>0</v>
      </c>
      <c r="F82" s="151" t="s">
        <v>214</v>
      </c>
      <c r="G82" s="151" t="s">
        <v>214</v>
      </c>
      <c r="H82" s="170" t="s">
        <v>214</v>
      </c>
      <c r="I82" s="172" t="s">
        <v>214</v>
      </c>
      <c r="J82" s="170" t="s">
        <v>214</v>
      </c>
      <c r="K82" s="172" t="s">
        <v>214</v>
      </c>
      <c r="L82" s="170" t="s">
        <v>214</v>
      </c>
    </row>
    <row r="83" spans="1:12">
      <c r="A83" s="133">
        <v>53</v>
      </c>
      <c r="B83" s="3">
        <v>70</v>
      </c>
      <c r="C83" s="136">
        <v>5.3999999999999999E-2</v>
      </c>
      <c r="D83" s="162">
        <v>1.8306345295112658E-3</v>
      </c>
      <c r="E83" s="163">
        <v>0</v>
      </c>
      <c r="F83" s="151" t="s">
        <v>214</v>
      </c>
      <c r="G83" s="151" t="s">
        <v>214</v>
      </c>
      <c r="H83" s="170" t="s">
        <v>214</v>
      </c>
      <c r="I83" s="172" t="s">
        <v>214</v>
      </c>
      <c r="J83" s="170" t="s">
        <v>214</v>
      </c>
      <c r="K83" s="172" t="s">
        <v>214</v>
      </c>
      <c r="L83" s="170" t="s">
        <v>214</v>
      </c>
    </row>
    <row r="84" spans="1:12">
      <c r="A84" s="133">
        <v>53</v>
      </c>
      <c r="B84" s="3">
        <v>71</v>
      </c>
      <c r="C84" s="136">
        <v>5.3999999999999999E-2</v>
      </c>
      <c r="D84" s="162">
        <v>1.8306345295112658E-3</v>
      </c>
      <c r="E84" s="163">
        <v>0</v>
      </c>
      <c r="F84" s="151" t="s">
        <v>214</v>
      </c>
      <c r="G84" s="151" t="s">
        <v>214</v>
      </c>
      <c r="H84" s="170" t="s">
        <v>214</v>
      </c>
      <c r="I84" s="172" t="s">
        <v>214</v>
      </c>
      <c r="J84" s="170" t="s">
        <v>214</v>
      </c>
      <c r="K84" s="172" t="s">
        <v>214</v>
      </c>
      <c r="L84" s="170" t="s">
        <v>214</v>
      </c>
    </row>
    <row r="85" spans="1:12">
      <c r="A85" s="133">
        <v>53</v>
      </c>
      <c r="B85" s="3">
        <v>72</v>
      </c>
      <c r="C85" s="136">
        <v>5.3999999999999999E-2</v>
      </c>
      <c r="D85" s="162">
        <v>1.8306345295112658E-3</v>
      </c>
      <c r="E85" s="163">
        <v>0</v>
      </c>
      <c r="F85" s="151" t="s">
        <v>214</v>
      </c>
      <c r="G85" s="151" t="s">
        <v>214</v>
      </c>
      <c r="H85" s="170" t="s">
        <v>214</v>
      </c>
      <c r="I85" s="172" t="s">
        <v>214</v>
      </c>
      <c r="J85" s="170" t="s">
        <v>214</v>
      </c>
      <c r="K85" s="172" t="s">
        <v>214</v>
      </c>
      <c r="L85" s="170" t="s">
        <v>214</v>
      </c>
    </row>
    <row r="86" spans="1:12">
      <c r="A86" s="133">
        <v>53</v>
      </c>
      <c r="B86" s="3">
        <v>73</v>
      </c>
      <c r="C86" s="136">
        <v>5.3999999999999999E-2</v>
      </c>
      <c r="D86" s="162">
        <v>1.8306345295112658E-3</v>
      </c>
      <c r="E86" s="163">
        <v>0</v>
      </c>
      <c r="F86" s="151" t="s">
        <v>214</v>
      </c>
      <c r="G86" s="151" t="s">
        <v>214</v>
      </c>
      <c r="H86" s="170" t="s">
        <v>214</v>
      </c>
      <c r="I86" s="172" t="s">
        <v>214</v>
      </c>
      <c r="J86" s="170" t="s">
        <v>214</v>
      </c>
      <c r="K86" s="172" t="s">
        <v>214</v>
      </c>
      <c r="L86" s="170" t="s">
        <v>214</v>
      </c>
    </row>
    <row r="87" spans="1:12">
      <c r="A87" s="133">
        <v>53</v>
      </c>
      <c r="B87" s="3">
        <v>74</v>
      </c>
      <c r="C87" s="136">
        <v>5.3999999999999999E-2</v>
      </c>
      <c r="D87" s="162">
        <v>1.8306345295112658E-3</v>
      </c>
      <c r="E87" s="163">
        <v>0</v>
      </c>
      <c r="F87" s="151" t="s">
        <v>214</v>
      </c>
      <c r="G87" s="151" t="s">
        <v>214</v>
      </c>
      <c r="H87" s="170" t="s">
        <v>214</v>
      </c>
      <c r="I87" s="172" t="s">
        <v>214</v>
      </c>
      <c r="J87" s="170" t="s">
        <v>214</v>
      </c>
      <c r="K87" s="172" t="s">
        <v>214</v>
      </c>
      <c r="L87" s="170" t="s">
        <v>214</v>
      </c>
    </row>
    <row r="88" spans="1:12">
      <c r="A88" s="133">
        <v>53</v>
      </c>
      <c r="B88" s="3">
        <v>75</v>
      </c>
      <c r="C88" s="136">
        <v>5.3999999999999999E-2</v>
      </c>
      <c r="D88" s="162">
        <v>1.8306345295112658E-3</v>
      </c>
      <c r="E88" s="163">
        <v>0</v>
      </c>
      <c r="F88" s="151" t="s">
        <v>214</v>
      </c>
      <c r="G88" s="151" t="s">
        <v>214</v>
      </c>
      <c r="H88" s="170" t="s">
        <v>214</v>
      </c>
      <c r="I88" s="172" t="s">
        <v>214</v>
      </c>
      <c r="J88" s="170" t="s">
        <v>214</v>
      </c>
      <c r="K88" s="172" t="s">
        <v>214</v>
      </c>
      <c r="L88" s="170" t="s">
        <v>214</v>
      </c>
    </row>
    <row r="89" spans="1:12">
      <c r="A89" s="133">
        <v>53</v>
      </c>
      <c r="B89" s="3">
        <v>76</v>
      </c>
      <c r="C89" s="136">
        <v>5.3999999999999999E-2</v>
      </c>
      <c r="D89" s="162">
        <v>1.8306345295112658E-3</v>
      </c>
      <c r="E89" s="163">
        <v>0</v>
      </c>
      <c r="F89" s="151" t="s">
        <v>214</v>
      </c>
      <c r="G89" s="151" t="s">
        <v>214</v>
      </c>
      <c r="H89" s="170" t="s">
        <v>214</v>
      </c>
      <c r="I89" s="172" t="s">
        <v>214</v>
      </c>
      <c r="J89" s="170" t="s">
        <v>214</v>
      </c>
      <c r="K89" s="172" t="s">
        <v>214</v>
      </c>
      <c r="L89" s="170" t="s">
        <v>214</v>
      </c>
    </row>
    <row r="90" spans="1:12">
      <c r="A90" s="133">
        <v>53</v>
      </c>
      <c r="B90" s="3">
        <v>77</v>
      </c>
      <c r="C90" s="136">
        <v>5.3999999999999999E-2</v>
      </c>
      <c r="D90" s="162">
        <v>1.8306345295112658E-3</v>
      </c>
      <c r="E90" s="163">
        <v>0</v>
      </c>
      <c r="F90" s="151" t="s">
        <v>214</v>
      </c>
      <c r="G90" s="151" t="s">
        <v>214</v>
      </c>
      <c r="H90" s="170" t="s">
        <v>214</v>
      </c>
      <c r="I90" s="172" t="s">
        <v>214</v>
      </c>
      <c r="J90" s="170" t="s">
        <v>214</v>
      </c>
      <c r="K90" s="172" t="s">
        <v>214</v>
      </c>
      <c r="L90" s="170" t="s">
        <v>214</v>
      </c>
    </row>
    <row r="91" spans="1:12">
      <c r="A91" s="133">
        <v>53</v>
      </c>
      <c r="B91" s="3">
        <v>78</v>
      </c>
      <c r="C91" s="136">
        <v>5.3999999999999999E-2</v>
      </c>
      <c r="D91" s="162">
        <v>1.8306345295112658E-3</v>
      </c>
      <c r="E91" s="163">
        <v>0</v>
      </c>
      <c r="F91" s="151" t="s">
        <v>214</v>
      </c>
      <c r="G91" s="151" t="s">
        <v>214</v>
      </c>
      <c r="H91" s="170" t="s">
        <v>214</v>
      </c>
      <c r="I91" s="172" t="s">
        <v>214</v>
      </c>
      <c r="J91" s="170" t="s">
        <v>214</v>
      </c>
      <c r="K91" s="172" t="s">
        <v>214</v>
      </c>
      <c r="L91" s="170" t="s">
        <v>214</v>
      </c>
    </row>
    <row r="92" spans="1:12">
      <c r="A92" s="133">
        <v>53</v>
      </c>
      <c r="B92" s="3">
        <v>79</v>
      </c>
      <c r="C92" s="136">
        <v>5.3999999999999999E-2</v>
      </c>
      <c r="D92" s="162">
        <v>1.8306345295112658E-3</v>
      </c>
      <c r="E92" s="163">
        <v>0</v>
      </c>
      <c r="F92" s="151" t="s">
        <v>214</v>
      </c>
      <c r="G92" s="151" t="s">
        <v>214</v>
      </c>
      <c r="H92" s="170" t="s">
        <v>214</v>
      </c>
      <c r="I92" s="172" t="s">
        <v>214</v>
      </c>
      <c r="J92" s="170" t="s">
        <v>214</v>
      </c>
      <c r="K92" s="172" t="s">
        <v>214</v>
      </c>
      <c r="L92" s="170" t="s">
        <v>214</v>
      </c>
    </row>
    <row r="93" spans="1:12">
      <c r="A93" s="133">
        <v>53</v>
      </c>
      <c r="B93" s="3">
        <v>80</v>
      </c>
      <c r="C93" s="136">
        <v>5.3999999999999999E-2</v>
      </c>
      <c r="D93" s="162">
        <v>1.8306345295112658E-3</v>
      </c>
      <c r="E93" s="163">
        <v>0</v>
      </c>
      <c r="F93" s="151" t="s">
        <v>214</v>
      </c>
      <c r="G93" s="151" t="s">
        <v>214</v>
      </c>
      <c r="H93" s="170" t="s">
        <v>214</v>
      </c>
      <c r="I93" s="172" t="s">
        <v>214</v>
      </c>
      <c r="J93" s="170" t="s">
        <v>214</v>
      </c>
      <c r="K93" s="172" t="s">
        <v>214</v>
      </c>
      <c r="L93" s="170" t="s">
        <v>214</v>
      </c>
    </row>
    <row r="94" spans="1:12">
      <c r="A94" s="133">
        <v>54</v>
      </c>
      <c r="B94" s="3">
        <v>81</v>
      </c>
      <c r="C94" s="136">
        <v>5.6000000000000001E-2</v>
      </c>
      <c r="D94" s="162">
        <v>1.871590436727244E-3</v>
      </c>
      <c r="E94" s="163">
        <v>0</v>
      </c>
      <c r="F94" s="151" t="s">
        <v>214</v>
      </c>
      <c r="G94" s="151" t="s">
        <v>214</v>
      </c>
      <c r="H94" s="170" t="s">
        <v>214</v>
      </c>
      <c r="I94" s="172" t="s">
        <v>214</v>
      </c>
      <c r="J94" s="170" t="s">
        <v>214</v>
      </c>
      <c r="K94" s="172" t="s">
        <v>214</v>
      </c>
      <c r="L94" s="170" t="s">
        <v>214</v>
      </c>
    </row>
    <row r="95" spans="1:12">
      <c r="A95" s="133">
        <v>54</v>
      </c>
      <c r="B95" s="3">
        <v>82</v>
      </c>
      <c r="C95" s="136">
        <v>5.6000000000000001E-2</v>
      </c>
      <c r="D95" s="162">
        <v>1.871590436727244E-3</v>
      </c>
      <c r="E95" s="163">
        <v>0</v>
      </c>
      <c r="F95" s="151" t="s">
        <v>214</v>
      </c>
      <c r="G95" s="151" t="s">
        <v>214</v>
      </c>
      <c r="H95" s="170" t="s">
        <v>214</v>
      </c>
      <c r="I95" s="172" t="s">
        <v>214</v>
      </c>
      <c r="J95" s="170" t="s">
        <v>214</v>
      </c>
      <c r="K95" s="172" t="s">
        <v>214</v>
      </c>
      <c r="L95" s="170" t="s">
        <v>214</v>
      </c>
    </row>
    <row r="96" spans="1:12">
      <c r="A96" s="133">
        <v>54</v>
      </c>
      <c r="B96" s="3">
        <v>83</v>
      </c>
      <c r="C96" s="136">
        <v>5.6000000000000001E-2</v>
      </c>
      <c r="D96" s="162">
        <v>1.871590436727244E-3</v>
      </c>
      <c r="E96" s="163">
        <v>0</v>
      </c>
      <c r="F96" s="151" t="s">
        <v>214</v>
      </c>
      <c r="G96" s="151" t="s">
        <v>214</v>
      </c>
      <c r="H96" s="170" t="s">
        <v>214</v>
      </c>
      <c r="I96" s="172" t="s">
        <v>214</v>
      </c>
      <c r="J96" s="170" t="s">
        <v>214</v>
      </c>
      <c r="K96" s="172" t="s">
        <v>214</v>
      </c>
      <c r="L96" s="170" t="s">
        <v>214</v>
      </c>
    </row>
    <row r="97" spans="1:12">
      <c r="A97" s="133">
        <v>54</v>
      </c>
      <c r="B97" s="3">
        <v>84</v>
      </c>
      <c r="C97" s="136">
        <v>5.6000000000000001E-2</v>
      </c>
      <c r="D97" s="162">
        <v>1.871590436727244E-3</v>
      </c>
      <c r="E97" s="163">
        <v>0</v>
      </c>
      <c r="F97" s="151" t="s">
        <v>214</v>
      </c>
      <c r="G97" s="151" t="s">
        <v>214</v>
      </c>
      <c r="H97" s="170" t="s">
        <v>214</v>
      </c>
      <c r="I97" s="172" t="s">
        <v>214</v>
      </c>
      <c r="J97" s="170" t="s">
        <v>214</v>
      </c>
      <c r="K97" s="172" t="s">
        <v>214</v>
      </c>
      <c r="L97" s="170" t="s">
        <v>214</v>
      </c>
    </row>
    <row r="98" spans="1:12">
      <c r="A98" s="133">
        <v>54</v>
      </c>
      <c r="B98" s="3">
        <v>85</v>
      </c>
      <c r="C98" s="136">
        <v>5.6000000000000001E-2</v>
      </c>
      <c r="D98" s="162">
        <v>1.871590436727244E-3</v>
      </c>
      <c r="E98" s="163">
        <v>0</v>
      </c>
      <c r="F98" s="151" t="s">
        <v>214</v>
      </c>
      <c r="G98" s="151" t="s">
        <v>214</v>
      </c>
      <c r="H98" s="170" t="s">
        <v>214</v>
      </c>
      <c r="I98" s="172" t="s">
        <v>214</v>
      </c>
      <c r="J98" s="170" t="s">
        <v>214</v>
      </c>
      <c r="K98" s="172" t="s">
        <v>214</v>
      </c>
      <c r="L98" s="170" t="s">
        <v>214</v>
      </c>
    </row>
    <row r="99" spans="1:12">
      <c r="A99" s="133">
        <v>54</v>
      </c>
      <c r="B99" s="3">
        <v>86</v>
      </c>
      <c r="C99" s="136">
        <v>5.6000000000000001E-2</v>
      </c>
      <c r="D99" s="162">
        <v>1.871590436727244E-3</v>
      </c>
      <c r="E99" s="163">
        <v>0</v>
      </c>
      <c r="F99" s="151" t="s">
        <v>214</v>
      </c>
      <c r="G99" s="151" t="s">
        <v>214</v>
      </c>
      <c r="H99" s="170" t="s">
        <v>214</v>
      </c>
      <c r="I99" s="172" t="s">
        <v>214</v>
      </c>
      <c r="J99" s="170" t="s">
        <v>214</v>
      </c>
      <c r="K99" s="172" t="s">
        <v>214</v>
      </c>
      <c r="L99" s="170" t="s">
        <v>214</v>
      </c>
    </row>
    <row r="100" spans="1:12">
      <c r="A100" s="133">
        <v>54</v>
      </c>
      <c r="B100" s="3">
        <v>87</v>
      </c>
      <c r="C100" s="136">
        <v>5.6000000000000001E-2</v>
      </c>
      <c r="D100" s="162">
        <v>1.871590436727244E-3</v>
      </c>
      <c r="E100" s="163">
        <v>0</v>
      </c>
      <c r="F100" s="151" t="s">
        <v>214</v>
      </c>
      <c r="G100" s="151" t="s">
        <v>214</v>
      </c>
      <c r="H100" s="170" t="s">
        <v>214</v>
      </c>
      <c r="I100" s="172" t="s">
        <v>214</v>
      </c>
      <c r="J100" s="170" t="s">
        <v>214</v>
      </c>
      <c r="K100" s="172" t="s">
        <v>214</v>
      </c>
      <c r="L100" s="170" t="s">
        <v>214</v>
      </c>
    </row>
    <row r="101" spans="1:12">
      <c r="A101" s="133">
        <v>54</v>
      </c>
      <c r="B101" s="3">
        <v>88</v>
      </c>
      <c r="C101" s="136">
        <v>5.6000000000000001E-2</v>
      </c>
      <c r="D101" s="162">
        <v>1.871590436727244E-3</v>
      </c>
      <c r="E101" s="163">
        <v>0</v>
      </c>
      <c r="F101" s="151" t="s">
        <v>214</v>
      </c>
      <c r="G101" s="151" t="s">
        <v>214</v>
      </c>
      <c r="H101" s="170" t="s">
        <v>214</v>
      </c>
      <c r="I101" s="172" t="s">
        <v>214</v>
      </c>
      <c r="J101" s="170" t="s">
        <v>214</v>
      </c>
      <c r="K101" s="172" t="s">
        <v>214</v>
      </c>
      <c r="L101" s="170" t="s">
        <v>214</v>
      </c>
    </row>
    <row r="102" spans="1:12">
      <c r="A102" s="133">
        <v>54</v>
      </c>
      <c r="B102" s="3">
        <v>89</v>
      </c>
      <c r="C102" s="136">
        <v>5.6000000000000001E-2</v>
      </c>
      <c r="D102" s="162">
        <v>1.871590436727244E-3</v>
      </c>
      <c r="E102" s="163">
        <v>0</v>
      </c>
      <c r="F102" s="151" t="s">
        <v>214</v>
      </c>
      <c r="G102" s="151" t="s">
        <v>214</v>
      </c>
      <c r="H102" s="170" t="s">
        <v>214</v>
      </c>
      <c r="I102" s="172" t="s">
        <v>214</v>
      </c>
      <c r="J102" s="170" t="s">
        <v>214</v>
      </c>
      <c r="K102" s="172" t="s">
        <v>214</v>
      </c>
      <c r="L102" s="170" t="s">
        <v>214</v>
      </c>
    </row>
    <row r="103" spans="1:12">
      <c r="A103" s="133">
        <v>54</v>
      </c>
      <c r="B103" s="3">
        <v>90</v>
      </c>
      <c r="C103" s="136">
        <v>5.6000000000000001E-2</v>
      </c>
      <c r="D103" s="162">
        <v>1.871590436727244E-3</v>
      </c>
      <c r="E103" s="163">
        <v>0</v>
      </c>
      <c r="F103" s="151" t="s">
        <v>214</v>
      </c>
      <c r="G103" s="151" t="s">
        <v>214</v>
      </c>
      <c r="H103" s="170" t="s">
        <v>214</v>
      </c>
      <c r="I103" s="172" t="s">
        <v>214</v>
      </c>
      <c r="J103" s="170" t="s">
        <v>214</v>
      </c>
      <c r="K103" s="172" t="s">
        <v>214</v>
      </c>
      <c r="L103" s="170" t="s">
        <v>214</v>
      </c>
    </row>
    <row r="104" spans="1:12">
      <c r="A104" s="133">
        <v>54</v>
      </c>
      <c r="B104" s="3">
        <v>91</v>
      </c>
      <c r="C104" s="136">
        <v>5.6000000000000001E-2</v>
      </c>
      <c r="D104" s="162">
        <v>1.871590436727244E-3</v>
      </c>
      <c r="E104" s="163">
        <v>0</v>
      </c>
      <c r="F104" s="151" t="s">
        <v>214</v>
      </c>
      <c r="G104" s="151" t="s">
        <v>214</v>
      </c>
      <c r="H104" s="170" t="s">
        <v>214</v>
      </c>
      <c r="I104" s="172" t="s">
        <v>214</v>
      </c>
      <c r="J104" s="170" t="s">
        <v>214</v>
      </c>
      <c r="K104" s="172" t="s">
        <v>214</v>
      </c>
      <c r="L104" s="170" t="s">
        <v>214</v>
      </c>
    </row>
    <row r="105" spans="1:12">
      <c r="A105" s="133">
        <v>54</v>
      </c>
      <c r="B105" s="3">
        <v>92</v>
      </c>
      <c r="C105" s="136">
        <v>5.6000000000000001E-2</v>
      </c>
      <c r="D105" s="162">
        <v>1.871590436727244E-3</v>
      </c>
      <c r="E105" s="163">
        <v>0</v>
      </c>
      <c r="F105" s="151" t="s">
        <v>214</v>
      </c>
      <c r="G105" s="151" t="s">
        <v>214</v>
      </c>
      <c r="H105" s="170" t="s">
        <v>214</v>
      </c>
      <c r="I105" s="172" t="s">
        <v>214</v>
      </c>
      <c r="J105" s="170" t="s">
        <v>214</v>
      </c>
      <c r="K105" s="172" t="s">
        <v>214</v>
      </c>
      <c r="L105" s="170" t="s">
        <v>214</v>
      </c>
    </row>
    <row r="106" spans="1:12">
      <c r="A106" s="133">
        <v>55</v>
      </c>
      <c r="B106" s="3">
        <v>93</v>
      </c>
      <c r="C106" s="136">
        <v>5.7000000000000002E-2</v>
      </c>
      <c r="D106" s="162">
        <v>1.920149116980796E-3</v>
      </c>
      <c r="E106" s="163">
        <v>0</v>
      </c>
      <c r="F106" s="151" t="s">
        <v>214</v>
      </c>
      <c r="G106" s="151" t="s">
        <v>214</v>
      </c>
      <c r="H106" s="170" t="s">
        <v>214</v>
      </c>
      <c r="I106" s="172" t="s">
        <v>214</v>
      </c>
      <c r="J106" s="170" t="s">
        <v>214</v>
      </c>
      <c r="K106" s="172" t="s">
        <v>214</v>
      </c>
      <c r="L106" s="170" t="s">
        <v>214</v>
      </c>
    </row>
    <row r="107" spans="1:12">
      <c r="A107" s="133">
        <v>55</v>
      </c>
      <c r="B107" s="3">
        <v>94</v>
      </c>
      <c r="C107" s="136">
        <v>5.7000000000000002E-2</v>
      </c>
      <c r="D107" s="162">
        <v>1.920149116980796E-3</v>
      </c>
      <c r="E107" s="163">
        <v>0</v>
      </c>
      <c r="F107" s="151" t="s">
        <v>214</v>
      </c>
      <c r="G107" s="151" t="s">
        <v>214</v>
      </c>
      <c r="H107" s="170" t="s">
        <v>214</v>
      </c>
      <c r="I107" s="172" t="s">
        <v>214</v>
      </c>
      <c r="J107" s="170" t="s">
        <v>214</v>
      </c>
      <c r="K107" s="172" t="s">
        <v>214</v>
      </c>
      <c r="L107" s="170" t="s">
        <v>214</v>
      </c>
    </row>
    <row r="108" spans="1:12">
      <c r="A108" s="133">
        <v>55</v>
      </c>
      <c r="B108" s="3">
        <v>95</v>
      </c>
      <c r="C108" s="136">
        <v>5.7000000000000002E-2</v>
      </c>
      <c r="D108" s="162">
        <v>1.920149116980796E-3</v>
      </c>
      <c r="E108" s="163">
        <v>0</v>
      </c>
      <c r="F108" s="151" t="s">
        <v>214</v>
      </c>
      <c r="G108" s="151" t="s">
        <v>214</v>
      </c>
      <c r="H108" s="170" t="s">
        <v>214</v>
      </c>
      <c r="I108" s="172" t="s">
        <v>214</v>
      </c>
      <c r="J108" s="170" t="s">
        <v>214</v>
      </c>
      <c r="K108" s="172" t="s">
        <v>214</v>
      </c>
      <c r="L108" s="170" t="s">
        <v>214</v>
      </c>
    </row>
    <row r="109" spans="1:12">
      <c r="A109" s="133">
        <v>55</v>
      </c>
      <c r="B109" s="3">
        <v>96</v>
      </c>
      <c r="C109" s="136">
        <v>5.7000000000000002E-2</v>
      </c>
      <c r="D109" s="162">
        <v>1.920149116980796E-3</v>
      </c>
      <c r="E109" s="163">
        <v>0</v>
      </c>
      <c r="F109" s="151" t="s">
        <v>214</v>
      </c>
      <c r="G109" s="151" t="s">
        <v>214</v>
      </c>
      <c r="H109" s="170" t="s">
        <v>214</v>
      </c>
      <c r="I109" s="172" t="s">
        <v>214</v>
      </c>
      <c r="J109" s="170" t="s">
        <v>214</v>
      </c>
      <c r="K109" s="172" t="s">
        <v>214</v>
      </c>
      <c r="L109" s="170" t="s">
        <v>214</v>
      </c>
    </row>
    <row r="110" spans="1:12">
      <c r="A110" s="133">
        <v>55</v>
      </c>
      <c r="B110" s="3">
        <v>97</v>
      </c>
      <c r="C110" s="136">
        <v>5.7000000000000002E-2</v>
      </c>
      <c r="D110" s="162">
        <v>1.920149116980796E-3</v>
      </c>
      <c r="E110" s="163">
        <v>0</v>
      </c>
      <c r="F110" s="151" t="s">
        <v>214</v>
      </c>
      <c r="G110" s="151" t="s">
        <v>214</v>
      </c>
      <c r="H110" s="170" t="s">
        <v>214</v>
      </c>
      <c r="I110" s="172" t="s">
        <v>214</v>
      </c>
      <c r="J110" s="170" t="s">
        <v>214</v>
      </c>
      <c r="K110" s="172" t="s">
        <v>214</v>
      </c>
      <c r="L110" s="170" t="s">
        <v>214</v>
      </c>
    </row>
    <row r="111" spans="1:12">
      <c r="A111" s="133">
        <v>55</v>
      </c>
      <c r="B111" s="3">
        <v>98</v>
      </c>
      <c r="C111" s="136">
        <v>5.7000000000000002E-2</v>
      </c>
      <c r="D111" s="162">
        <v>1.920149116980796E-3</v>
      </c>
      <c r="E111" s="163">
        <v>0</v>
      </c>
      <c r="F111" s="151" t="s">
        <v>214</v>
      </c>
      <c r="G111" s="151" t="s">
        <v>214</v>
      </c>
      <c r="H111" s="170" t="s">
        <v>214</v>
      </c>
      <c r="I111" s="172" t="s">
        <v>214</v>
      </c>
      <c r="J111" s="170" t="s">
        <v>214</v>
      </c>
      <c r="K111" s="172" t="s">
        <v>214</v>
      </c>
      <c r="L111" s="170" t="s">
        <v>214</v>
      </c>
    </row>
    <row r="112" spans="1:12">
      <c r="A112" s="133">
        <v>55</v>
      </c>
      <c r="B112" s="3">
        <v>99</v>
      </c>
      <c r="C112" s="136">
        <v>5.7000000000000002E-2</v>
      </c>
      <c r="D112" s="162">
        <v>1.920149116980796E-3</v>
      </c>
      <c r="E112" s="163">
        <v>0</v>
      </c>
      <c r="F112" s="151" t="s">
        <v>214</v>
      </c>
      <c r="G112" s="151" t="s">
        <v>214</v>
      </c>
      <c r="H112" s="170" t="s">
        <v>214</v>
      </c>
      <c r="I112" s="172" t="s">
        <v>214</v>
      </c>
      <c r="J112" s="170" t="s">
        <v>214</v>
      </c>
      <c r="K112" s="172" t="s">
        <v>214</v>
      </c>
      <c r="L112" s="170" t="s">
        <v>214</v>
      </c>
    </row>
    <row r="113" spans="1:12">
      <c r="A113" s="133">
        <v>55</v>
      </c>
      <c r="B113" s="3">
        <v>100</v>
      </c>
      <c r="C113" s="136">
        <v>5.7000000000000002E-2</v>
      </c>
      <c r="D113" s="162">
        <v>1.920149116980796E-3</v>
      </c>
      <c r="E113" s="163">
        <v>0</v>
      </c>
      <c r="F113" s="151" t="s">
        <v>214</v>
      </c>
      <c r="G113" s="151" t="s">
        <v>214</v>
      </c>
      <c r="H113" s="170" t="s">
        <v>214</v>
      </c>
      <c r="I113" s="172" t="s">
        <v>214</v>
      </c>
      <c r="J113" s="170" t="s">
        <v>214</v>
      </c>
      <c r="K113" s="172" t="s">
        <v>214</v>
      </c>
      <c r="L113" s="170" t="s">
        <v>214</v>
      </c>
    </row>
    <row r="114" spans="1:12">
      <c r="A114" s="133">
        <v>55</v>
      </c>
      <c r="B114" s="3">
        <v>101</v>
      </c>
      <c r="C114" s="136">
        <v>5.7000000000000002E-2</v>
      </c>
      <c r="D114" s="162">
        <v>1.920149116980796E-3</v>
      </c>
      <c r="E114" s="163">
        <v>0</v>
      </c>
      <c r="F114" s="151" t="s">
        <v>214</v>
      </c>
      <c r="G114" s="151" t="s">
        <v>214</v>
      </c>
      <c r="H114" s="170" t="s">
        <v>214</v>
      </c>
      <c r="I114" s="172" t="s">
        <v>214</v>
      </c>
      <c r="J114" s="170" t="s">
        <v>214</v>
      </c>
      <c r="K114" s="172" t="s">
        <v>214</v>
      </c>
      <c r="L114" s="170" t="s">
        <v>214</v>
      </c>
    </row>
    <row r="115" spans="1:12">
      <c r="A115" s="133">
        <v>55</v>
      </c>
      <c r="B115" s="3">
        <v>102</v>
      </c>
      <c r="C115" s="136">
        <v>5.7000000000000002E-2</v>
      </c>
      <c r="D115" s="162">
        <v>1.920149116980796E-3</v>
      </c>
      <c r="E115" s="163">
        <v>0</v>
      </c>
      <c r="F115" s="151" t="s">
        <v>214</v>
      </c>
      <c r="G115" s="151" t="s">
        <v>214</v>
      </c>
      <c r="H115" s="170" t="s">
        <v>214</v>
      </c>
      <c r="I115" s="172" t="s">
        <v>214</v>
      </c>
      <c r="J115" s="170" t="s">
        <v>214</v>
      </c>
      <c r="K115" s="172" t="s">
        <v>214</v>
      </c>
      <c r="L115" s="170" t="s">
        <v>214</v>
      </c>
    </row>
    <row r="116" spans="1:12">
      <c r="A116" s="133">
        <v>55</v>
      </c>
      <c r="B116" s="3">
        <v>103</v>
      </c>
      <c r="C116" s="136">
        <v>5.7000000000000002E-2</v>
      </c>
      <c r="D116" s="162">
        <v>1.920149116980796E-3</v>
      </c>
      <c r="E116" s="163">
        <v>0</v>
      </c>
      <c r="F116" s="151" t="s">
        <v>214</v>
      </c>
      <c r="G116" s="151" t="s">
        <v>214</v>
      </c>
      <c r="H116" s="170" t="s">
        <v>214</v>
      </c>
      <c r="I116" s="172" t="s">
        <v>214</v>
      </c>
      <c r="J116" s="170" t="s">
        <v>214</v>
      </c>
      <c r="K116" s="172" t="s">
        <v>214</v>
      </c>
      <c r="L116" s="170" t="s">
        <v>214</v>
      </c>
    </row>
    <row r="117" spans="1:12">
      <c r="A117" s="133">
        <v>55</v>
      </c>
      <c r="B117" s="3">
        <v>104</v>
      </c>
      <c r="C117" s="136">
        <v>5.7000000000000002E-2</v>
      </c>
      <c r="D117" s="162">
        <v>1.920149116980796E-3</v>
      </c>
      <c r="E117" s="163">
        <v>0</v>
      </c>
      <c r="F117" s="151" t="s">
        <v>214</v>
      </c>
      <c r="G117" s="151" t="s">
        <v>214</v>
      </c>
      <c r="H117" s="170" t="s">
        <v>214</v>
      </c>
      <c r="I117" s="172" t="s">
        <v>214</v>
      </c>
      <c r="J117" s="170" t="s">
        <v>214</v>
      </c>
      <c r="K117" s="172" t="s">
        <v>214</v>
      </c>
      <c r="L117" s="170" t="s">
        <v>214</v>
      </c>
    </row>
    <row r="118" spans="1:12">
      <c r="A118" s="133">
        <v>56</v>
      </c>
      <c r="B118" s="3">
        <v>105</v>
      </c>
      <c r="C118" s="136">
        <v>5.8000000000000003E-2</v>
      </c>
      <c r="D118" s="162">
        <v>1.9405149073634664E-3</v>
      </c>
      <c r="E118" s="163">
        <v>0</v>
      </c>
      <c r="F118" s="151" t="s">
        <v>214</v>
      </c>
      <c r="G118" s="151" t="s">
        <v>214</v>
      </c>
      <c r="H118" s="170" t="s">
        <v>214</v>
      </c>
      <c r="I118" s="172" t="s">
        <v>214</v>
      </c>
      <c r="J118" s="170" t="s">
        <v>214</v>
      </c>
      <c r="K118" s="172" t="s">
        <v>214</v>
      </c>
      <c r="L118" s="170" t="s">
        <v>214</v>
      </c>
    </row>
    <row r="119" spans="1:12">
      <c r="A119" s="133">
        <v>56</v>
      </c>
      <c r="B119" s="3">
        <v>106</v>
      </c>
      <c r="C119" s="136">
        <v>5.8000000000000003E-2</v>
      </c>
      <c r="D119" s="162">
        <v>1.9405149073634664E-3</v>
      </c>
      <c r="E119" s="163">
        <v>0</v>
      </c>
      <c r="F119" s="151" t="s">
        <v>214</v>
      </c>
      <c r="G119" s="151" t="s">
        <v>214</v>
      </c>
      <c r="H119" s="170" t="s">
        <v>214</v>
      </c>
      <c r="I119" s="172" t="s">
        <v>214</v>
      </c>
      <c r="J119" s="170" t="s">
        <v>214</v>
      </c>
      <c r="K119" s="172" t="s">
        <v>214</v>
      </c>
      <c r="L119" s="170" t="s">
        <v>214</v>
      </c>
    </row>
    <row r="120" spans="1:12">
      <c r="A120" s="133">
        <v>56</v>
      </c>
      <c r="B120" s="3">
        <v>107</v>
      </c>
      <c r="C120" s="136">
        <v>5.8000000000000003E-2</v>
      </c>
      <c r="D120" s="162">
        <v>1.9405149073634664E-3</v>
      </c>
      <c r="E120" s="163">
        <v>0</v>
      </c>
      <c r="F120" s="151" t="s">
        <v>214</v>
      </c>
      <c r="G120" s="151" t="s">
        <v>214</v>
      </c>
      <c r="H120" s="170" t="s">
        <v>214</v>
      </c>
      <c r="I120" s="172" t="s">
        <v>214</v>
      </c>
      <c r="J120" s="170" t="s">
        <v>214</v>
      </c>
      <c r="K120" s="172" t="s">
        <v>214</v>
      </c>
      <c r="L120" s="170" t="s">
        <v>214</v>
      </c>
    </row>
    <row r="121" spans="1:12">
      <c r="A121" s="133">
        <v>56</v>
      </c>
      <c r="B121" s="3">
        <v>108</v>
      </c>
      <c r="C121" s="136">
        <v>5.8000000000000003E-2</v>
      </c>
      <c r="D121" s="162">
        <v>1.9405149073634664E-3</v>
      </c>
      <c r="E121" s="163">
        <v>0</v>
      </c>
      <c r="F121" s="151" t="s">
        <v>214</v>
      </c>
      <c r="G121" s="151" t="s">
        <v>214</v>
      </c>
      <c r="H121" s="170" t="s">
        <v>214</v>
      </c>
      <c r="I121" s="172" t="s">
        <v>214</v>
      </c>
      <c r="J121" s="170" t="s">
        <v>214</v>
      </c>
      <c r="K121" s="172" t="s">
        <v>214</v>
      </c>
      <c r="L121" s="170" t="s">
        <v>214</v>
      </c>
    </row>
    <row r="122" spans="1:12">
      <c r="A122" s="133">
        <v>56</v>
      </c>
      <c r="B122" s="3">
        <v>109</v>
      </c>
      <c r="C122" s="136">
        <v>5.8000000000000003E-2</v>
      </c>
      <c r="D122" s="162">
        <v>1.9405149073634664E-3</v>
      </c>
      <c r="E122" s="163">
        <v>0</v>
      </c>
      <c r="F122" s="151" t="s">
        <v>214</v>
      </c>
      <c r="G122" s="151" t="s">
        <v>214</v>
      </c>
      <c r="H122" s="170" t="s">
        <v>214</v>
      </c>
      <c r="I122" s="172" t="s">
        <v>214</v>
      </c>
      <c r="J122" s="170" t="s">
        <v>214</v>
      </c>
      <c r="K122" s="172" t="s">
        <v>214</v>
      </c>
      <c r="L122" s="170" t="s">
        <v>214</v>
      </c>
    </row>
    <row r="123" spans="1:12">
      <c r="A123" s="133">
        <v>56</v>
      </c>
      <c r="B123" s="3">
        <v>110</v>
      </c>
      <c r="C123" s="136">
        <v>5.8000000000000003E-2</v>
      </c>
      <c r="D123" s="162">
        <v>1.9405149073634664E-3</v>
      </c>
      <c r="E123" s="163">
        <v>0</v>
      </c>
      <c r="F123" s="151" t="s">
        <v>214</v>
      </c>
      <c r="G123" s="151" t="s">
        <v>214</v>
      </c>
      <c r="H123" s="170" t="s">
        <v>214</v>
      </c>
      <c r="I123" s="172" t="s">
        <v>214</v>
      </c>
      <c r="J123" s="170" t="s">
        <v>214</v>
      </c>
      <c r="K123" s="172" t="s">
        <v>214</v>
      </c>
      <c r="L123" s="170" t="s">
        <v>214</v>
      </c>
    </row>
    <row r="124" spans="1:12">
      <c r="A124" s="133">
        <v>56</v>
      </c>
      <c r="B124" s="3">
        <v>111</v>
      </c>
      <c r="C124" s="136">
        <v>5.8000000000000003E-2</v>
      </c>
      <c r="D124" s="162">
        <v>1.9405149073634664E-3</v>
      </c>
      <c r="E124" s="163">
        <v>0</v>
      </c>
      <c r="F124" s="151" t="s">
        <v>214</v>
      </c>
      <c r="G124" s="151" t="s">
        <v>214</v>
      </c>
      <c r="H124" s="170" t="s">
        <v>214</v>
      </c>
      <c r="I124" s="172" t="s">
        <v>214</v>
      </c>
      <c r="J124" s="170" t="s">
        <v>214</v>
      </c>
      <c r="K124" s="172" t="s">
        <v>214</v>
      </c>
      <c r="L124" s="170" t="s">
        <v>214</v>
      </c>
    </row>
    <row r="125" spans="1:12">
      <c r="A125" s="133">
        <v>56</v>
      </c>
      <c r="B125" s="3">
        <v>112</v>
      </c>
      <c r="C125" s="136">
        <v>5.8000000000000003E-2</v>
      </c>
      <c r="D125" s="162">
        <v>1.9405149073634664E-3</v>
      </c>
      <c r="E125" s="163">
        <v>0</v>
      </c>
      <c r="F125" s="151" t="s">
        <v>214</v>
      </c>
      <c r="G125" s="151" t="s">
        <v>214</v>
      </c>
      <c r="H125" s="170" t="s">
        <v>214</v>
      </c>
      <c r="I125" s="172" t="s">
        <v>214</v>
      </c>
      <c r="J125" s="170" t="s">
        <v>214</v>
      </c>
      <c r="K125" s="172" t="s">
        <v>214</v>
      </c>
      <c r="L125" s="170" t="s">
        <v>214</v>
      </c>
    </row>
    <row r="126" spans="1:12">
      <c r="A126" s="133">
        <v>56</v>
      </c>
      <c r="B126" s="3">
        <v>113</v>
      </c>
      <c r="C126" s="136">
        <v>5.8000000000000003E-2</v>
      </c>
      <c r="D126" s="162">
        <v>1.9405149073634664E-3</v>
      </c>
      <c r="E126" s="163">
        <v>0</v>
      </c>
      <c r="F126" s="151" t="s">
        <v>214</v>
      </c>
      <c r="G126" s="151" t="s">
        <v>214</v>
      </c>
      <c r="H126" s="170" t="s">
        <v>214</v>
      </c>
      <c r="I126" s="172" t="s">
        <v>214</v>
      </c>
      <c r="J126" s="170" t="s">
        <v>214</v>
      </c>
      <c r="K126" s="172" t="s">
        <v>214</v>
      </c>
      <c r="L126" s="170" t="s">
        <v>214</v>
      </c>
    </row>
    <row r="127" spans="1:12">
      <c r="A127" s="133">
        <v>56</v>
      </c>
      <c r="B127" s="3">
        <v>114</v>
      </c>
      <c r="C127" s="136">
        <v>5.8000000000000003E-2</v>
      </c>
      <c r="D127" s="162">
        <v>1.9405149073634664E-3</v>
      </c>
      <c r="E127" s="163">
        <v>0</v>
      </c>
      <c r="F127" s="151" t="s">
        <v>214</v>
      </c>
      <c r="G127" s="151" t="s">
        <v>214</v>
      </c>
      <c r="H127" s="170" t="s">
        <v>214</v>
      </c>
      <c r="I127" s="172" t="s">
        <v>214</v>
      </c>
      <c r="J127" s="170" t="s">
        <v>214</v>
      </c>
      <c r="K127" s="172" t="s">
        <v>214</v>
      </c>
      <c r="L127" s="170" t="s">
        <v>214</v>
      </c>
    </row>
    <row r="128" spans="1:12">
      <c r="A128" s="133">
        <v>56</v>
      </c>
      <c r="B128" s="3">
        <v>115</v>
      </c>
      <c r="C128" s="136">
        <v>5.8000000000000003E-2</v>
      </c>
      <c r="D128" s="162">
        <v>1.9405149073634664E-3</v>
      </c>
      <c r="E128" s="163">
        <v>0</v>
      </c>
      <c r="F128" s="151" t="s">
        <v>214</v>
      </c>
      <c r="G128" s="151" t="s">
        <v>214</v>
      </c>
      <c r="H128" s="170" t="s">
        <v>214</v>
      </c>
      <c r="I128" s="172" t="s">
        <v>214</v>
      </c>
      <c r="J128" s="170" t="s">
        <v>214</v>
      </c>
      <c r="K128" s="172" t="s">
        <v>214</v>
      </c>
      <c r="L128" s="170" t="s">
        <v>214</v>
      </c>
    </row>
    <row r="129" spans="1:12">
      <c r="A129" s="133">
        <v>56</v>
      </c>
      <c r="B129" s="3">
        <v>116</v>
      </c>
      <c r="C129" s="136">
        <v>5.8000000000000003E-2</v>
      </c>
      <c r="D129" s="162">
        <v>1.9405149073634664E-3</v>
      </c>
      <c r="E129" s="163">
        <v>0</v>
      </c>
      <c r="F129" s="151" t="s">
        <v>214</v>
      </c>
      <c r="G129" s="151" t="s">
        <v>214</v>
      </c>
      <c r="H129" s="170" t="s">
        <v>214</v>
      </c>
      <c r="I129" s="172" t="s">
        <v>214</v>
      </c>
      <c r="J129" s="170" t="s">
        <v>214</v>
      </c>
      <c r="K129" s="172" t="s">
        <v>214</v>
      </c>
      <c r="L129" s="170" t="s">
        <v>214</v>
      </c>
    </row>
    <row r="130" spans="1:12">
      <c r="A130" s="133">
        <v>57</v>
      </c>
      <c r="B130" s="3">
        <v>117</v>
      </c>
      <c r="C130" s="136">
        <v>5.8999999999999997E-2</v>
      </c>
      <c r="D130" s="162">
        <v>1.9649300868866959E-3</v>
      </c>
      <c r="E130" s="163">
        <v>0</v>
      </c>
      <c r="F130" s="151" t="s">
        <v>214</v>
      </c>
      <c r="G130" s="151" t="s">
        <v>214</v>
      </c>
      <c r="H130" s="170" t="s">
        <v>214</v>
      </c>
      <c r="I130" s="172" t="s">
        <v>214</v>
      </c>
      <c r="J130" s="170" t="s">
        <v>214</v>
      </c>
      <c r="K130" s="172" t="s">
        <v>214</v>
      </c>
      <c r="L130" s="170" t="s">
        <v>214</v>
      </c>
    </row>
    <row r="131" spans="1:12">
      <c r="A131" s="133">
        <v>57</v>
      </c>
      <c r="B131" s="3">
        <v>118</v>
      </c>
      <c r="C131" s="136">
        <v>5.8999999999999997E-2</v>
      </c>
      <c r="D131" s="162">
        <v>1.9649300868866959E-3</v>
      </c>
      <c r="E131" s="163">
        <v>0</v>
      </c>
      <c r="F131" s="151" t="s">
        <v>214</v>
      </c>
      <c r="G131" s="151" t="s">
        <v>214</v>
      </c>
      <c r="H131" s="170" t="s">
        <v>214</v>
      </c>
      <c r="I131" s="172" t="s">
        <v>214</v>
      </c>
      <c r="J131" s="170" t="s">
        <v>214</v>
      </c>
      <c r="K131" s="172" t="s">
        <v>214</v>
      </c>
      <c r="L131" s="170" t="s">
        <v>214</v>
      </c>
    </row>
    <row r="132" spans="1:12">
      <c r="A132" s="133">
        <v>57</v>
      </c>
      <c r="B132" s="3">
        <v>119</v>
      </c>
      <c r="C132" s="136">
        <v>5.8999999999999997E-2</v>
      </c>
      <c r="D132" s="162">
        <v>1.9649300868866959E-3</v>
      </c>
      <c r="E132" s="163">
        <v>0</v>
      </c>
      <c r="F132" s="151" t="s">
        <v>214</v>
      </c>
      <c r="G132" s="151" t="s">
        <v>214</v>
      </c>
      <c r="H132" s="170" t="s">
        <v>214</v>
      </c>
      <c r="I132" s="172" t="s">
        <v>214</v>
      </c>
      <c r="J132" s="170" t="s">
        <v>214</v>
      </c>
      <c r="K132" s="172" t="s">
        <v>214</v>
      </c>
      <c r="L132" s="170" t="s">
        <v>214</v>
      </c>
    </row>
    <row r="133" spans="1:12">
      <c r="A133" s="134">
        <v>57</v>
      </c>
      <c r="B133" s="135">
        <v>120</v>
      </c>
      <c r="C133" s="103">
        <v>5.8999999999999997E-2</v>
      </c>
      <c r="D133" s="164">
        <v>1.9649300868866959E-3</v>
      </c>
      <c r="E133" s="165">
        <v>0</v>
      </c>
      <c r="F133" s="152" t="s">
        <v>214</v>
      </c>
      <c r="G133" s="152" t="s">
        <v>214</v>
      </c>
      <c r="H133" s="171" t="s">
        <v>214</v>
      </c>
      <c r="I133" s="173" t="s">
        <v>214</v>
      </c>
      <c r="J133" s="171" t="s">
        <v>214</v>
      </c>
      <c r="K133" s="173" t="s">
        <v>214</v>
      </c>
      <c r="L133" s="171" t="s">
        <v>214</v>
      </c>
    </row>
    <row r="134" spans="1:12">
      <c r="A134" s="137"/>
      <c r="B134" s="137"/>
      <c r="C134" s="137"/>
      <c r="D134" s="137"/>
      <c r="E134" s="137"/>
      <c r="F134" s="137"/>
      <c r="G134" s="137"/>
      <c r="H134" s="137"/>
      <c r="I134" s="137"/>
      <c r="J134" s="137"/>
      <c r="K134" s="137"/>
      <c r="L134" s="137"/>
    </row>
    <row r="135" spans="1:12">
      <c r="A135" s="137"/>
      <c r="B135" s="137"/>
      <c r="C135" s="137"/>
      <c r="D135" s="137"/>
      <c r="E135" s="137"/>
      <c r="F135" s="137"/>
      <c r="G135" s="137"/>
      <c r="H135" s="137"/>
      <c r="I135" s="137"/>
      <c r="J135" s="137"/>
      <c r="K135" s="137"/>
      <c r="L135" s="137"/>
    </row>
    <row r="136" spans="1:12">
      <c r="A136" s="137"/>
      <c r="B136" s="137"/>
      <c r="C136" s="137"/>
      <c r="D136" s="137"/>
      <c r="E136" s="137"/>
      <c r="F136" s="137"/>
      <c r="G136" s="137"/>
      <c r="H136" s="137"/>
      <c r="I136" s="137"/>
      <c r="J136" s="137"/>
      <c r="K136" s="137"/>
      <c r="L136" s="137"/>
    </row>
    <row r="137" spans="1:12">
      <c r="A137" s="137"/>
      <c r="B137" s="137"/>
      <c r="C137" s="137"/>
      <c r="D137" s="137"/>
      <c r="E137" s="137"/>
      <c r="F137" s="137"/>
      <c r="G137" s="137"/>
      <c r="H137" s="137"/>
      <c r="I137" s="137"/>
      <c r="J137" s="137"/>
      <c r="K137" s="137"/>
      <c r="L137" s="137"/>
    </row>
    <row r="138" spans="1:12">
      <c r="A138" s="137"/>
      <c r="B138" s="137"/>
      <c r="C138" s="137"/>
      <c r="D138" s="137"/>
      <c r="E138" s="137"/>
      <c r="F138" s="137"/>
      <c r="G138" s="137"/>
      <c r="H138" s="137"/>
      <c r="I138" s="137"/>
      <c r="J138" s="137"/>
      <c r="K138" s="137"/>
      <c r="L138" s="137"/>
    </row>
    <row r="139" spans="1:12">
      <c r="A139" s="137"/>
      <c r="B139" s="137"/>
      <c r="C139" s="137"/>
      <c r="D139" s="137"/>
      <c r="E139" s="137"/>
      <c r="F139" s="137"/>
      <c r="G139" s="137"/>
      <c r="H139" s="137"/>
      <c r="I139" s="137"/>
      <c r="J139" s="137"/>
      <c r="K139" s="137"/>
      <c r="L139" s="137"/>
    </row>
    <row r="140" spans="1:12">
      <c r="A140" s="137"/>
      <c r="B140" s="137"/>
      <c r="C140" s="137"/>
      <c r="D140" s="137"/>
      <c r="E140" s="137"/>
      <c r="F140" s="137"/>
      <c r="G140" s="137"/>
      <c r="H140" s="137"/>
      <c r="I140" s="137"/>
      <c r="J140" s="137"/>
      <c r="K140" s="137"/>
      <c r="L140" s="137"/>
    </row>
    <row r="141" spans="1:12">
      <c r="A141" s="137"/>
      <c r="B141" s="137"/>
      <c r="C141" s="137"/>
      <c r="D141" s="137"/>
      <c r="E141" s="137"/>
      <c r="F141" s="137"/>
      <c r="G141" s="137"/>
      <c r="H141" s="137"/>
      <c r="I141" s="137"/>
      <c r="J141" s="137"/>
      <c r="K141" s="137"/>
      <c r="L141" s="137"/>
    </row>
    <row r="142" spans="1:12">
      <c r="A142" s="137"/>
      <c r="B142" s="137"/>
      <c r="C142" s="137"/>
      <c r="D142" s="137"/>
      <c r="E142" s="137"/>
      <c r="F142" s="137"/>
      <c r="G142" s="137"/>
      <c r="H142" s="137"/>
      <c r="I142" s="137"/>
      <c r="J142" s="137"/>
      <c r="K142" s="137"/>
      <c r="L142" s="137"/>
    </row>
    <row r="143" spans="1:12">
      <c r="A143" s="137"/>
      <c r="B143" s="137"/>
      <c r="C143" s="137"/>
      <c r="D143" s="137"/>
      <c r="E143" s="137"/>
      <c r="F143" s="137"/>
      <c r="G143" s="137"/>
      <c r="H143" s="137"/>
      <c r="I143" s="137"/>
      <c r="J143" s="137"/>
      <c r="K143" s="137"/>
      <c r="L143" s="137"/>
    </row>
    <row r="144" spans="1:12">
      <c r="A144" s="137"/>
      <c r="B144" s="137"/>
      <c r="C144" s="137"/>
      <c r="D144" s="137"/>
      <c r="E144" s="137"/>
      <c r="F144" s="137"/>
      <c r="G144" s="137"/>
      <c r="H144" s="137"/>
      <c r="I144" s="137"/>
      <c r="J144" s="137"/>
      <c r="K144" s="137"/>
      <c r="L144" s="137"/>
    </row>
    <row r="145" spans="1:12">
      <c r="A145" s="137"/>
      <c r="B145" s="137"/>
      <c r="C145" s="137"/>
      <c r="D145" s="137"/>
      <c r="E145" s="137"/>
      <c r="F145" s="137"/>
      <c r="G145" s="137"/>
      <c r="H145" s="137"/>
      <c r="I145" s="137"/>
      <c r="J145" s="137"/>
      <c r="K145" s="137"/>
      <c r="L145" s="137"/>
    </row>
    <row r="146" spans="1:12">
      <c r="A146" s="137"/>
      <c r="B146" s="137"/>
      <c r="C146" s="137"/>
      <c r="D146" s="137"/>
      <c r="E146" s="137"/>
      <c r="F146" s="137"/>
      <c r="G146" s="137"/>
      <c r="H146" s="137"/>
      <c r="I146" s="137"/>
      <c r="J146" s="137"/>
      <c r="K146" s="137"/>
      <c r="L146" s="137"/>
    </row>
  </sheetData>
  <mergeCells count="5">
    <mergeCell ref="A2:L2"/>
    <mergeCell ref="A8:L8"/>
    <mergeCell ref="B9:L9"/>
    <mergeCell ref="A11:L11"/>
    <mergeCell ref="N14:N23"/>
  </mergeCell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98057B-2824-4AD2-ABF0-9DF856924B62}">
  <sheetPr>
    <tabColor theme="9" tint="0.59999389629810485"/>
  </sheetPr>
  <dimension ref="A1:N146"/>
  <sheetViews>
    <sheetView showGridLines="0" zoomScale="115" zoomScaleNormal="115" workbookViewId="0"/>
  </sheetViews>
  <sheetFormatPr defaultRowHeight="14.45"/>
  <cols>
    <col min="6" max="8" width="11.7109375" customWidth="1"/>
    <col min="10" max="10" width="9.42578125" bestFit="1" customWidth="1"/>
    <col min="11" max="11" width="11.7109375" customWidth="1"/>
    <col min="12" max="12" width="12" customWidth="1"/>
    <col min="14" max="14" width="97.7109375" customWidth="1"/>
  </cols>
  <sheetData>
    <row r="1" spans="1:14" ht="18">
      <c r="A1" s="2" t="s">
        <v>337</v>
      </c>
    </row>
    <row r="2" spans="1:14" ht="77.45" customHeight="1">
      <c r="A2" s="197" t="s">
        <v>318</v>
      </c>
      <c r="B2" s="198"/>
      <c r="C2" s="198"/>
      <c r="D2" s="198"/>
      <c r="E2" s="198"/>
      <c r="F2" s="198"/>
      <c r="G2" s="198"/>
      <c r="H2" s="198"/>
      <c r="I2" s="198"/>
      <c r="J2" s="198"/>
      <c r="K2" s="198"/>
      <c r="L2" s="199"/>
    </row>
    <row r="4" spans="1:14">
      <c r="A4" s="73" t="s">
        <v>319</v>
      </c>
    </row>
    <row r="5" spans="1:14">
      <c r="A5" t="s">
        <v>320</v>
      </c>
      <c r="C5" s="72">
        <v>2000</v>
      </c>
    </row>
    <row r="6" spans="1:14">
      <c r="A6" t="s">
        <v>321</v>
      </c>
      <c r="C6" s="67">
        <v>0.03</v>
      </c>
    </row>
    <row r="8" spans="1:14">
      <c r="A8" s="190" t="s">
        <v>322</v>
      </c>
      <c r="B8" s="190"/>
      <c r="C8" s="190"/>
      <c r="D8" s="190"/>
      <c r="E8" s="190"/>
      <c r="F8" s="190"/>
      <c r="G8" s="190"/>
      <c r="H8" s="190"/>
      <c r="I8" s="190"/>
      <c r="J8" s="190"/>
      <c r="K8" s="190"/>
      <c r="L8" s="190"/>
    </row>
    <row r="9" spans="1:14" ht="72" customHeight="1">
      <c r="A9" s="7" t="s">
        <v>58</v>
      </c>
      <c r="B9" s="191" t="s">
        <v>338</v>
      </c>
      <c r="C9" s="191"/>
      <c r="D9" s="191"/>
      <c r="E9" s="191"/>
      <c r="F9" s="191"/>
      <c r="G9" s="191"/>
      <c r="H9" s="191"/>
      <c r="I9" s="191"/>
      <c r="J9" s="191"/>
      <c r="K9" s="191"/>
      <c r="L9" s="191"/>
    </row>
    <row r="11" spans="1:14" ht="33.6" customHeight="1">
      <c r="A11" s="190" t="s">
        <v>323</v>
      </c>
      <c r="B11" s="190"/>
      <c r="C11" s="190"/>
      <c r="D11" s="190"/>
      <c r="E11" s="190"/>
      <c r="F11" s="190"/>
      <c r="G11" s="190"/>
      <c r="H11" s="190"/>
      <c r="I11" s="190"/>
      <c r="J11" s="190"/>
      <c r="K11" s="190"/>
      <c r="L11" s="190"/>
    </row>
    <row r="12" spans="1:14">
      <c r="A12" s="73" t="s">
        <v>324</v>
      </c>
    </row>
    <row r="13" spans="1:14" ht="27.6">
      <c r="A13" s="144" t="s">
        <v>325</v>
      </c>
      <c r="B13" s="145" t="s">
        <v>326</v>
      </c>
      <c r="C13" s="145" t="s">
        <v>327</v>
      </c>
      <c r="D13" s="145" t="s">
        <v>328</v>
      </c>
      <c r="E13" s="145" t="s">
        <v>329</v>
      </c>
      <c r="F13" s="146" t="s">
        <v>330</v>
      </c>
      <c r="G13" s="146" t="s">
        <v>331</v>
      </c>
      <c r="H13" s="147" t="s">
        <v>332</v>
      </c>
      <c r="I13" s="148" t="s">
        <v>333</v>
      </c>
      <c r="J13" s="149" t="s">
        <v>334</v>
      </c>
      <c r="K13" s="150" t="s">
        <v>335</v>
      </c>
      <c r="L13" s="149" t="s">
        <v>336</v>
      </c>
      <c r="N13" s="45" t="s">
        <v>170</v>
      </c>
    </row>
    <row r="14" spans="1:14" ht="14.45" customHeight="1">
      <c r="A14" s="139">
        <v>47</v>
      </c>
      <c r="B14" s="140">
        <v>1</v>
      </c>
      <c r="C14" s="141">
        <v>3.5000000000000003E-2</v>
      </c>
      <c r="D14" s="97"/>
      <c r="E14" s="97"/>
      <c r="F14" s="142">
        <v>1.002293431168021E-3</v>
      </c>
      <c r="G14" s="143"/>
      <c r="H14" s="143"/>
      <c r="I14" s="153">
        <v>0</v>
      </c>
      <c r="J14" s="154">
        <v>0</v>
      </c>
      <c r="K14" s="155">
        <f>K15/(1+C15)^(1/12)+I15</f>
        <v>0</v>
      </c>
      <c r="L14" s="154">
        <f>L15/(1+C15)^(1/12)+J15/(1+C15)^(1/24)</f>
        <v>218592.29369251037</v>
      </c>
      <c r="N14" s="191" t="s">
        <v>339</v>
      </c>
    </row>
    <row r="15" spans="1:14">
      <c r="A15" s="133">
        <v>47</v>
      </c>
      <c r="B15" s="3">
        <v>2</v>
      </c>
      <c r="C15" s="136">
        <v>3.5000000000000003E-2</v>
      </c>
      <c r="D15" s="162">
        <v>0.1</v>
      </c>
      <c r="E15" s="163">
        <v>6.0000000000000001E-3</v>
      </c>
      <c r="F15" s="151">
        <f t="shared" ref="F15:F78" si="0">F14-H15-G15</f>
        <v>8.9665170352291152E-4</v>
      </c>
      <c r="G15" s="151">
        <f>F14*D15</f>
        <v>1.0022934311680211E-4</v>
      </c>
      <c r="H15" s="151">
        <f>(F14-G15)*E15</f>
        <v>5.4123845283073135E-6</v>
      </c>
      <c r="I15" s="156">
        <v>0</v>
      </c>
      <c r="J15" s="157">
        <f>C$5*(1+C$6)^(TRUNC(B15-B$15)/12)</f>
        <v>2000</v>
      </c>
      <c r="K15" s="158">
        <f t="shared" ref="K15:K78" si="1">K16/(1+C16)^(1/12)+I16</f>
        <v>0</v>
      </c>
      <c r="L15" s="157">
        <f t="shared" ref="L15:L78" si="2">L16/(1+C16)^(1/12)+J16/(1+C16)^(1/24)</f>
        <v>217216.98118731557</v>
      </c>
      <c r="N15" s="191"/>
    </row>
    <row r="16" spans="1:14">
      <c r="A16" s="133">
        <v>47</v>
      </c>
      <c r="B16" s="3">
        <v>3</v>
      </c>
      <c r="C16" s="136">
        <v>3.5000000000000003E-2</v>
      </c>
      <c r="D16" s="162">
        <v>0.08</v>
      </c>
      <c r="E16" s="163">
        <v>1.2E-2</v>
      </c>
      <c r="F16" s="151">
        <f t="shared" si="0"/>
        <v>8.1502053243418568E-4</v>
      </c>
      <c r="G16" s="151">
        <f t="shared" ref="G16:G79" si="3">F15*D16</f>
        <v>7.1732136281832929E-5</v>
      </c>
      <c r="H16" s="151">
        <f t="shared" ref="H16:H79" si="4">(F15-G16)*E16</f>
        <v>9.8990348068929428E-6</v>
      </c>
      <c r="I16" s="156">
        <v>0</v>
      </c>
      <c r="J16" s="157">
        <f t="shared" ref="J16:J47" si="5">C$5*(1+C$6)^(TRUNC((B16-B$15)/12))</f>
        <v>2000</v>
      </c>
      <c r="K16" s="158">
        <f t="shared" si="1"/>
        <v>0</v>
      </c>
      <c r="L16" s="157">
        <f t="shared" si="2"/>
        <v>215837.72029921127</v>
      </c>
      <c r="N16" s="191"/>
    </row>
    <row r="17" spans="1:14">
      <c r="A17" s="133">
        <v>47</v>
      </c>
      <c r="B17" s="3">
        <v>4</v>
      </c>
      <c r="C17" s="136">
        <v>3.5000000000000003E-2</v>
      </c>
      <c r="D17" s="162">
        <v>0.06</v>
      </c>
      <c r="E17" s="163">
        <v>1.8000000000000002E-2</v>
      </c>
      <c r="F17" s="151">
        <f t="shared" si="0"/>
        <v>7.5232915307934817E-4</v>
      </c>
      <c r="G17" s="151">
        <f t="shared" si="3"/>
        <v>4.8901231946051136E-5</v>
      </c>
      <c r="H17" s="151">
        <f t="shared" si="4"/>
        <v>1.3790147408786424E-5</v>
      </c>
      <c r="I17" s="156">
        <v>0</v>
      </c>
      <c r="J17" s="157">
        <f t="shared" si="5"/>
        <v>2000</v>
      </c>
      <c r="K17" s="158">
        <f t="shared" si="1"/>
        <v>0</v>
      </c>
      <c r="L17" s="157">
        <f t="shared" si="2"/>
        <v>214454.49969279004</v>
      </c>
      <c r="N17" s="191"/>
    </row>
    <row r="18" spans="1:14">
      <c r="A18" s="133">
        <v>47</v>
      </c>
      <c r="B18" s="3">
        <v>5</v>
      </c>
      <c r="C18" s="136">
        <v>3.5000000000000003E-2</v>
      </c>
      <c r="D18" s="162">
        <v>0.04</v>
      </c>
      <c r="E18" s="163">
        <v>2.4E-2</v>
      </c>
      <c r="F18" s="151">
        <f t="shared" si="0"/>
        <v>7.0490232326922604E-4</v>
      </c>
      <c r="G18" s="151">
        <f t="shared" si="3"/>
        <v>3.0093166123173927E-5</v>
      </c>
      <c r="H18" s="151">
        <f t="shared" si="4"/>
        <v>1.7333663686948181E-5</v>
      </c>
      <c r="I18" s="156">
        <v>0</v>
      </c>
      <c r="J18" s="157">
        <f t="shared" si="5"/>
        <v>2000</v>
      </c>
      <c r="K18" s="158">
        <f t="shared" si="1"/>
        <v>0</v>
      </c>
      <c r="L18" s="157">
        <f t="shared" si="2"/>
        <v>213067.30800010162</v>
      </c>
      <c r="N18" s="191"/>
    </row>
    <row r="19" spans="1:14">
      <c r="A19" s="133">
        <v>47</v>
      </c>
      <c r="B19" s="3">
        <v>6</v>
      </c>
      <c r="C19" s="136">
        <v>3.5000000000000003E-2</v>
      </c>
      <c r="D19" s="162">
        <v>0.02</v>
      </c>
      <c r="E19" s="163">
        <v>0.03</v>
      </c>
      <c r="F19" s="151">
        <f t="shared" si="0"/>
        <v>6.7008014849972628E-4</v>
      </c>
      <c r="G19" s="151">
        <f t="shared" si="3"/>
        <v>1.4098046465384521E-5</v>
      </c>
      <c r="H19" s="151">
        <f t="shared" si="4"/>
        <v>2.0724128304115244E-5</v>
      </c>
      <c r="I19" s="156">
        <v>0</v>
      </c>
      <c r="J19" s="157">
        <f t="shared" si="5"/>
        <v>2000</v>
      </c>
      <c r="K19" s="158">
        <f t="shared" si="1"/>
        <v>0</v>
      </c>
      <c r="L19" s="157">
        <f t="shared" si="2"/>
        <v>211676.13382055954</v>
      </c>
      <c r="N19" s="191"/>
    </row>
    <row r="20" spans="1:14">
      <c r="A20" s="133">
        <v>47</v>
      </c>
      <c r="B20" s="3">
        <v>7</v>
      </c>
      <c r="C20" s="136">
        <v>3.5000000000000003E-2</v>
      </c>
      <c r="D20" s="162">
        <v>1.4999999999999999E-2</v>
      </c>
      <c r="E20" s="163">
        <v>3.6000000000000004E-2</v>
      </c>
      <c r="F20" s="151">
        <f t="shared" si="0"/>
        <v>6.3626790420643004E-4</v>
      </c>
      <c r="G20" s="151">
        <f t="shared" si="3"/>
        <v>1.0051202227495894E-5</v>
      </c>
      <c r="H20" s="151">
        <f t="shared" si="4"/>
        <v>2.3761042065800298E-5</v>
      </c>
      <c r="I20" s="156">
        <v>0</v>
      </c>
      <c r="J20" s="157">
        <f t="shared" si="5"/>
        <v>2000</v>
      </c>
      <c r="K20" s="158">
        <f t="shared" si="1"/>
        <v>0</v>
      </c>
      <c r="L20" s="157">
        <f t="shared" si="2"/>
        <v>210280.96572084742</v>
      </c>
      <c r="N20" s="191"/>
    </row>
    <row r="21" spans="1:14">
      <c r="A21" s="133">
        <v>47</v>
      </c>
      <c r="B21" s="3">
        <v>8</v>
      </c>
      <c r="C21" s="136">
        <v>3.5000000000000003E-2</v>
      </c>
      <c r="D21" s="162">
        <v>0.01</v>
      </c>
      <c r="E21" s="163">
        <v>4.2000000000000003E-2</v>
      </c>
      <c r="F21" s="151">
        <f t="shared" si="0"/>
        <v>6.0344920570746239E-4</v>
      </c>
      <c r="G21" s="151">
        <f t="shared" si="3"/>
        <v>6.3626790420643009E-6</v>
      </c>
      <c r="H21" s="151">
        <f t="shared" si="4"/>
        <v>2.6456019456903362E-5</v>
      </c>
      <c r="I21" s="156">
        <v>0</v>
      </c>
      <c r="J21" s="157">
        <f t="shared" si="5"/>
        <v>2000</v>
      </c>
      <c r="K21" s="158">
        <f t="shared" si="1"/>
        <v>0</v>
      </c>
      <c r="L21" s="157">
        <f t="shared" si="2"/>
        <v>208881.79223482494</v>
      </c>
      <c r="N21" s="191"/>
    </row>
    <row r="22" spans="1:14">
      <c r="A22" s="133">
        <v>48</v>
      </c>
      <c r="B22" s="3">
        <v>9</v>
      </c>
      <c r="C22" s="136">
        <v>3.7999999999999999E-2</v>
      </c>
      <c r="D22" s="162">
        <v>0.01</v>
      </c>
      <c r="E22" s="163">
        <v>4.2000000000000003E-2</v>
      </c>
      <c r="F22" s="151">
        <f t="shared" si="0"/>
        <v>5.7232329567707149E-4</v>
      </c>
      <c r="G22" s="151">
        <f t="shared" si="3"/>
        <v>6.0344920570746243E-6</v>
      </c>
      <c r="H22" s="151">
        <f t="shared" si="4"/>
        <v>2.5091417973316288E-5</v>
      </c>
      <c r="I22" s="156">
        <v>0</v>
      </c>
      <c r="J22" s="157">
        <f t="shared" si="5"/>
        <v>2000</v>
      </c>
      <c r="K22" s="158">
        <f t="shared" si="1"/>
        <v>0</v>
      </c>
      <c r="L22" s="157">
        <f t="shared" si="2"/>
        <v>207528.89259825894</v>
      </c>
      <c r="N22" s="191"/>
    </row>
    <row r="23" spans="1:14">
      <c r="A23" s="133">
        <v>48</v>
      </c>
      <c r="B23" s="3">
        <v>10</v>
      </c>
      <c r="C23" s="136">
        <v>3.7999999999999999E-2</v>
      </c>
      <c r="D23" s="162">
        <v>0.01</v>
      </c>
      <c r="E23" s="163">
        <v>3.7000000000000005E-2</v>
      </c>
      <c r="F23" s="151">
        <f t="shared" si="0"/>
        <v>5.4563586039964957E-4</v>
      </c>
      <c r="G23" s="151">
        <f t="shared" si="3"/>
        <v>5.7232329567707147E-6</v>
      </c>
      <c r="H23" s="151">
        <f t="shared" si="4"/>
        <v>2.0964202320651129E-5</v>
      </c>
      <c r="I23" s="156">
        <v>0</v>
      </c>
      <c r="J23" s="157">
        <f t="shared" si="5"/>
        <v>2000</v>
      </c>
      <c r="K23" s="158">
        <f t="shared" si="1"/>
        <v>0</v>
      </c>
      <c r="L23" s="157">
        <f t="shared" si="2"/>
        <v>206171.78163291365</v>
      </c>
      <c r="N23" s="191"/>
    </row>
    <row r="24" spans="1:14">
      <c r="A24" s="133">
        <v>48</v>
      </c>
      <c r="B24" s="3">
        <v>11</v>
      </c>
      <c r="C24" s="136">
        <v>3.7999999999999999E-2</v>
      </c>
      <c r="D24" s="162">
        <v>0.01</v>
      </c>
      <c r="E24" s="163">
        <v>3.2000000000000008E-2</v>
      </c>
      <c r="F24" s="151">
        <f t="shared" si="0"/>
        <v>5.2289375773819215E-4</v>
      </c>
      <c r="G24" s="151">
        <f t="shared" si="3"/>
        <v>5.456358603996496E-6</v>
      </c>
      <c r="H24" s="151">
        <f t="shared" si="4"/>
        <v>1.7285744057460902E-5</v>
      </c>
      <c r="I24" s="156">
        <v>0</v>
      </c>
      <c r="J24" s="157">
        <f t="shared" si="5"/>
        <v>2000</v>
      </c>
      <c r="K24" s="158">
        <f t="shared" si="1"/>
        <v>0</v>
      </c>
      <c r="L24" s="157">
        <f t="shared" si="2"/>
        <v>204810.44622969389</v>
      </c>
    </row>
    <row r="25" spans="1:14">
      <c r="A25" s="133">
        <v>48</v>
      </c>
      <c r="B25" s="3">
        <v>12</v>
      </c>
      <c r="C25" s="136">
        <v>3.7999999999999999E-2</v>
      </c>
      <c r="D25" s="162">
        <v>0.01</v>
      </c>
      <c r="E25" s="163">
        <v>2.7000000000000007E-2</v>
      </c>
      <c r="F25" s="151">
        <f t="shared" si="0"/>
        <v>5.0368787001646832E-4</v>
      </c>
      <c r="G25" s="151">
        <f t="shared" si="3"/>
        <v>5.2289375773819215E-6</v>
      </c>
      <c r="H25" s="151">
        <f t="shared" si="4"/>
        <v>1.3976950144341878E-5</v>
      </c>
      <c r="I25" s="156">
        <v>0</v>
      </c>
      <c r="J25" s="157">
        <f t="shared" si="5"/>
        <v>2000</v>
      </c>
      <c r="K25" s="158">
        <f t="shared" si="1"/>
        <v>0</v>
      </c>
      <c r="L25" s="157">
        <f t="shared" si="2"/>
        <v>203444.87323869829</v>
      </c>
    </row>
    <row r="26" spans="1:14">
      <c r="A26" s="133">
        <v>48</v>
      </c>
      <c r="B26" s="3">
        <v>13</v>
      </c>
      <c r="C26" s="136">
        <v>3.7999999999999999E-2</v>
      </c>
      <c r="D26" s="162">
        <v>0.01</v>
      </c>
      <c r="E26" s="163">
        <v>2.2000000000000006E-2</v>
      </c>
      <c r="F26" s="151">
        <f t="shared" si="0"/>
        <v>4.876806695073449E-4</v>
      </c>
      <c r="G26" s="151">
        <f t="shared" si="3"/>
        <v>5.0368787001646829E-6</v>
      </c>
      <c r="H26" s="151">
        <f t="shared" si="4"/>
        <v>1.0970321808958684E-5</v>
      </c>
      <c r="I26" s="156">
        <v>0</v>
      </c>
      <c r="J26" s="157">
        <f t="shared" si="5"/>
        <v>2000</v>
      </c>
      <c r="K26" s="158">
        <f t="shared" si="1"/>
        <v>0</v>
      </c>
      <c r="L26" s="157">
        <f t="shared" si="2"/>
        <v>202075.04946909225</v>
      </c>
    </row>
    <row r="27" spans="1:14">
      <c r="A27" s="133">
        <v>48</v>
      </c>
      <c r="B27" s="3">
        <v>14</v>
      </c>
      <c r="C27" s="136">
        <v>3.7999999999999999E-2</v>
      </c>
      <c r="D27" s="162">
        <v>7.4999999999999997E-3</v>
      </c>
      <c r="E27" s="163">
        <v>1.7000000000000005E-2</v>
      </c>
      <c r="F27" s="151">
        <f t="shared" si="0"/>
        <v>4.7579467238977714E-4</v>
      </c>
      <c r="G27" s="151">
        <f t="shared" si="3"/>
        <v>3.6576050213050867E-6</v>
      </c>
      <c r="H27" s="151">
        <f t="shared" si="4"/>
        <v>8.2283920962626793E-6</v>
      </c>
      <c r="I27" s="156">
        <v>0</v>
      </c>
      <c r="J27" s="157">
        <f t="shared" si="5"/>
        <v>2060</v>
      </c>
      <c r="K27" s="158">
        <f t="shared" si="1"/>
        <v>0</v>
      </c>
      <c r="L27" s="157">
        <f t="shared" si="2"/>
        <v>200640.86837703444</v>
      </c>
    </row>
    <row r="28" spans="1:14">
      <c r="A28" s="133">
        <v>48</v>
      </c>
      <c r="B28" s="3">
        <v>15</v>
      </c>
      <c r="C28" s="136">
        <v>3.7999999999999999E-2</v>
      </c>
      <c r="D28" s="162">
        <v>7.4999999999999997E-3</v>
      </c>
      <c r="E28" s="163">
        <v>1.2000000000000004E-2</v>
      </c>
      <c r="F28" s="151">
        <f t="shared" si="0"/>
        <v>4.6655949779869155E-4</v>
      </c>
      <c r="G28" s="151">
        <f t="shared" si="3"/>
        <v>3.5684600429233285E-6</v>
      </c>
      <c r="H28" s="151">
        <f t="shared" si="4"/>
        <v>5.6667145481622476E-6</v>
      </c>
      <c r="I28" s="156">
        <v>0</v>
      </c>
      <c r="J28" s="157">
        <f t="shared" si="5"/>
        <v>2060</v>
      </c>
      <c r="K28" s="158">
        <f t="shared" si="1"/>
        <v>0</v>
      </c>
      <c r="L28" s="157">
        <f t="shared" si="2"/>
        <v>199202.22294191344</v>
      </c>
    </row>
    <row r="29" spans="1:14">
      <c r="A29" s="133">
        <v>48</v>
      </c>
      <c r="B29" s="3">
        <v>16</v>
      </c>
      <c r="C29" s="136">
        <v>3.7999999999999999E-2</v>
      </c>
      <c r="D29" s="162">
        <v>7.4999999999999997E-3</v>
      </c>
      <c r="E29" s="163">
        <v>7.0000000000000036E-3</v>
      </c>
      <c r="F29" s="151">
        <f t="shared" si="0"/>
        <v>4.5981887945424496E-4</v>
      </c>
      <c r="G29" s="151">
        <f t="shared" si="3"/>
        <v>3.4991962334901865E-6</v>
      </c>
      <c r="H29" s="151">
        <f t="shared" si="4"/>
        <v>3.2414221109564111E-6</v>
      </c>
      <c r="I29" s="156">
        <v>0</v>
      </c>
      <c r="J29" s="157">
        <f t="shared" si="5"/>
        <v>2060</v>
      </c>
      <c r="K29" s="158">
        <f t="shared" si="1"/>
        <v>0</v>
      </c>
      <c r="L29" s="157">
        <f t="shared" si="2"/>
        <v>197759.09926704696</v>
      </c>
    </row>
    <row r="30" spans="1:14">
      <c r="A30" s="133">
        <v>48</v>
      </c>
      <c r="B30" s="3">
        <v>17</v>
      </c>
      <c r="C30" s="136">
        <v>3.7999999999999999E-2</v>
      </c>
      <c r="D30" s="162">
        <v>7.4999999999999997E-3</v>
      </c>
      <c r="E30" s="163">
        <v>2.0000000000000035E-3</v>
      </c>
      <c r="F30" s="151">
        <f t="shared" si="0"/>
        <v>4.5545749738262146E-4</v>
      </c>
      <c r="G30" s="151">
        <f t="shared" si="3"/>
        <v>3.448641595906837E-6</v>
      </c>
      <c r="H30" s="151">
        <f t="shared" si="4"/>
        <v>9.1274047571667779E-7</v>
      </c>
      <c r="I30" s="156">
        <v>0</v>
      </c>
      <c r="J30" s="157">
        <f t="shared" si="5"/>
        <v>2060</v>
      </c>
      <c r="K30" s="158">
        <f t="shared" si="1"/>
        <v>0</v>
      </c>
      <c r="L30" s="157">
        <f t="shared" si="2"/>
        <v>196311.48341249488</v>
      </c>
    </row>
    <row r="31" spans="1:14">
      <c r="A31" s="133">
        <v>48</v>
      </c>
      <c r="B31" s="3">
        <v>18</v>
      </c>
      <c r="C31" s="136">
        <v>3.7999999999999999E-2</v>
      </c>
      <c r="D31" s="162">
        <v>7.4999999999999997E-3</v>
      </c>
      <c r="E31" s="163">
        <v>1.0000000000000018E-3</v>
      </c>
      <c r="F31" s="151">
        <f t="shared" si="0"/>
        <v>4.5158952458609956E-4</v>
      </c>
      <c r="G31" s="151">
        <f t="shared" si="3"/>
        <v>3.4159312303696606E-6</v>
      </c>
      <c r="H31" s="151">
        <f t="shared" si="4"/>
        <v>4.5204156615225256E-7</v>
      </c>
      <c r="I31" s="156">
        <v>0</v>
      </c>
      <c r="J31" s="157">
        <f t="shared" si="5"/>
        <v>2060</v>
      </c>
      <c r="K31" s="158">
        <f t="shared" si="1"/>
        <v>0</v>
      </c>
      <c r="L31" s="157">
        <f t="shared" si="2"/>
        <v>194859.36139492461</v>
      </c>
    </row>
    <row r="32" spans="1:14">
      <c r="A32" s="133">
        <v>48</v>
      </c>
      <c r="B32" s="3">
        <v>19</v>
      </c>
      <c r="C32" s="136">
        <v>3.7999999999999999E-2</v>
      </c>
      <c r="D32" s="162">
        <v>7.4999999999999997E-3</v>
      </c>
      <c r="E32" s="163">
        <v>1.0000000000000018E-3</v>
      </c>
      <c r="F32" s="151">
        <f t="shared" si="0"/>
        <v>4.4775440054855209E-4</v>
      </c>
      <c r="G32" s="151">
        <f t="shared" si="3"/>
        <v>3.3869214343957467E-6</v>
      </c>
      <c r="H32" s="151">
        <f t="shared" si="4"/>
        <v>4.4820260315170458E-7</v>
      </c>
      <c r="I32" s="156">
        <v>0</v>
      </c>
      <c r="J32" s="157">
        <f t="shared" si="5"/>
        <v>2060</v>
      </c>
      <c r="K32" s="158">
        <f t="shared" si="1"/>
        <v>0</v>
      </c>
      <c r="L32" s="157">
        <f t="shared" si="2"/>
        <v>193402.71918747597</v>
      </c>
    </row>
    <row r="33" spans="1:12">
      <c r="A33" s="133">
        <v>48</v>
      </c>
      <c r="B33" s="3">
        <v>20</v>
      </c>
      <c r="C33" s="136">
        <v>3.7999999999999999E-2</v>
      </c>
      <c r="D33" s="162">
        <v>7.4999999999999997E-3</v>
      </c>
      <c r="E33" s="163">
        <v>1.0000000000000018E-3</v>
      </c>
      <c r="F33" s="151">
        <f t="shared" si="0"/>
        <v>4.4395184630189352E-4</v>
      </c>
      <c r="G33" s="151">
        <f t="shared" si="3"/>
        <v>3.3581580041141407E-6</v>
      </c>
      <c r="H33" s="151">
        <f t="shared" si="4"/>
        <v>4.4439624254443869E-7</v>
      </c>
      <c r="I33" s="156">
        <v>0</v>
      </c>
      <c r="J33" s="157">
        <f t="shared" si="5"/>
        <v>2060</v>
      </c>
      <c r="K33" s="158">
        <f t="shared" si="1"/>
        <v>0</v>
      </c>
      <c r="L33" s="157">
        <f t="shared" si="2"/>
        <v>191941.54271962578</v>
      </c>
    </row>
    <row r="34" spans="1:12">
      <c r="A34" s="133">
        <v>49</v>
      </c>
      <c r="B34" s="3">
        <v>21</v>
      </c>
      <c r="C34" s="136">
        <v>4.2000000000000003E-2</v>
      </c>
      <c r="D34" s="162">
        <v>7.4999999999999997E-3</v>
      </c>
      <c r="E34" s="163">
        <v>1.0000000000000018E-3</v>
      </c>
      <c r="F34" s="151">
        <f t="shared" si="0"/>
        <v>4.4018158524717466E-4</v>
      </c>
      <c r="G34" s="151">
        <f t="shared" si="3"/>
        <v>3.3296388472642013E-6</v>
      </c>
      <c r="H34" s="151">
        <f t="shared" si="4"/>
        <v>4.4062220745463011E-7</v>
      </c>
      <c r="I34" s="156">
        <v>0</v>
      </c>
      <c r="J34" s="157">
        <f t="shared" si="5"/>
        <v>2060</v>
      </c>
      <c r="K34" s="158">
        <f t="shared" si="1"/>
        <v>0</v>
      </c>
      <c r="L34" s="157">
        <f t="shared" si="2"/>
        <v>190537.20840017116</v>
      </c>
    </row>
    <row r="35" spans="1:12">
      <c r="A35" s="133">
        <v>49</v>
      </c>
      <c r="B35" s="3">
        <v>22</v>
      </c>
      <c r="C35" s="136">
        <v>4.2000000000000003E-2</v>
      </c>
      <c r="D35" s="162">
        <v>7.4999999999999997E-3</v>
      </c>
      <c r="E35" s="163">
        <v>1.0000000000000018E-3</v>
      </c>
      <c r="F35" s="151">
        <f t="shared" si="0"/>
        <v>4.3644334313446302E-4</v>
      </c>
      <c r="G35" s="151">
        <f t="shared" si="3"/>
        <v>3.3013618893538099E-6</v>
      </c>
      <c r="H35" s="151">
        <f t="shared" si="4"/>
        <v>4.368802233578216E-7</v>
      </c>
      <c r="I35" s="156">
        <v>0</v>
      </c>
      <c r="J35" s="157">
        <f t="shared" si="5"/>
        <v>2060</v>
      </c>
      <c r="K35" s="158">
        <f t="shared" si="1"/>
        <v>0</v>
      </c>
      <c r="L35" s="157">
        <f t="shared" si="2"/>
        <v>189128.0510640135</v>
      </c>
    </row>
    <row r="36" spans="1:12">
      <c r="A36" s="133">
        <v>49</v>
      </c>
      <c r="B36" s="3">
        <v>23</v>
      </c>
      <c r="C36" s="136">
        <v>4.2000000000000003E-2</v>
      </c>
      <c r="D36" s="162">
        <v>7.4999999999999997E-3</v>
      </c>
      <c r="E36" s="163">
        <v>1.0000000000000018E-3</v>
      </c>
      <c r="F36" s="151">
        <f t="shared" si="0"/>
        <v>4.3273684804289358E-4</v>
      </c>
      <c r="G36" s="151">
        <f t="shared" si="3"/>
        <v>3.2733250735084725E-6</v>
      </c>
      <c r="H36" s="151">
        <f t="shared" si="4"/>
        <v>4.3317001806095532E-7</v>
      </c>
      <c r="I36" s="156">
        <v>0</v>
      </c>
      <c r="J36" s="157">
        <f t="shared" si="5"/>
        <v>2060</v>
      </c>
      <c r="K36" s="158">
        <f t="shared" si="1"/>
        <v>0</v>
      </c>
      <c r="L36" s="157">
        <f t="shared" si="2"/>
        <v>187714.05414708413</v>
      </c>
    </row>
    <row r="37" spans="1:12">
      <c r="A37" s="133">
        <v>49</v>
      </c>
      <c r="B37" s="3">
        <v>24</v>
      </c>
      <c r="C37" s="136">
        <v>4.2000000000000003E-2</v>
      </c>
      <c r="D37" s="162">
        <v>7.4999999999999997E-3</v>
      </c>
      <c r="E37" s="163">
        <v>1.0000000000000018E-3</v>
      </c>
      <c r="F37" s="151">
        <f t="shared" si="0"/>
        <v>4.2906183036088932E-4</v>
      </c>
      <c r="G37" s="151">
        <f t="shared" si="3"/>
        <v>3.2455263603217018E-6</v>
      </c>
      <c r="H37" s="151">
        <f t="shared" si="4"/>
        <v>4.2949132168257265E-7</v>
      </c>
      <c r="I37" s="156">
        <v>0</v>
      </c>
      <c r="J37" s="157">
        <f t="shared" si="5"/>
        <v>2060</v>
      </c>
      <c r="K37" s="158">
        <f t="shared" si="1"/>
        <v>0</v>
      </c>
      <c r="L37" s="157">
        <f t="shared" si="2"/>
        <v>186295.20102842708</v>
      </c>
    </row>
    <row r="38" spans="1:12">
      <c r="A38" s="133">
        <v>49</v>
      </c>
      <c r="B38" s="3">
        <v>25</v>
      </c>
      <c r="C38" s="136">
        <v>4.2000000000000003E-2</v>
      </c>
      <c r="D38" s="162">
        <v>7.4999999999999997E-3</v>
      </c>
      <c r="E38" s="163">
        <v>1.0000000000000018E-3</v>
      </c>
      <c r="F38" s="151">
        <f t="shared" si="0"/>
        <v>4.2541802276654949E-4</v>
      </c>
      <c r="G38" s="151">
        <f t="shared" si="3"/>
        <v>3.2179637277066696E-6</v>
      </c>
      <c r="H38" s="151">
        <f t="shared" si="4"/>
        <v>4.2584386663318339E-7</v>
      </c>
      <c r="I38" s="156">
        <v>0</v>
      </c>
      <c r="J38" s="157">
        <f t="shared" si="5"/>
        <v>2060</v>
      </c>
      <c r="K38" s="158">
        <f t="shared" si="1"/>
        <v>0</v>
      </c>
      <c r="L38" s="157">
        <f t="shared" si="2"/>
        <v>184871.4750300037</v>
      </c>
    </row>
    <row r="39" spans="1:12">
      <c r="A39" s="133">
        <v>49</v>
      </c>
      <c r="B39" s="3">
        <v>26</v>
      </c>
      <c r="C39" s="136">
        <v>4.2000000000000003E-2</v>
      </c>
      <c r="D39" s="162">
        <v>1.6694437514480631E-3</v>
      </c>
      <c r="E39" s="163">
        <v>0</v>
      </c>
      <c r="F39" s="151">
        <f t="shared" si="0"/>
        <v>4.2470781130668847E-4</v>
      </c>
      <c r="G39" s="151">
        <f t="shared" si="3"/>
        <v>7.1021145986100587E-7</v>
      </c>
      <c r="H39" s="151">
        <f t="shared" si="4"/>
        <v>0</v>
      </c>
      <c r="I39" s="156">
        <v>0</v>
      </c>
      <c r="J39" s="157">
        <f t="shared" si="5"/>
        <v>2121.7999999999997</v>
      </c>
      <c r="K39" s="158">
        <f t="shared" si="1"/>
        <v>0</v>
      </c>
      <c r="L39" s="157">
        <f t="shared" si="2"/>
        <v>183380.9533851365</v>
      </c>
    </row>
    <row r="40" spans="1:12">
      <c r="A40" s="133">
        <v>49</v>
      </c>
      <c r="B40" s="3">
        <v>27</v>
      </c>
      <c r="C40" s="136">
        <v>4.2000000000000003E-2</v>
      </c>
      <c r="D40" s="162">
        <v>1.6694437514480631E-3</v>
      </c>
      <c r="E40" s="163">
        <v>0</v>
      </c>
      <c r="F40" s="151">
        <f t="shared" si="0"/>
        <v>4.2399878550491131E-4</v>
      </c>
      <c r="G40" s="151">
        <f t="shared" si="3"/>
        <v>7.090258017771341E-7</v>
      </c>
      <c r="H40" s="151">
        <f t="shared" si="4"/>
        <v>0</v>
      </c>
      <c r="I40" s="156">
        <v>0</v>
      </c>
      <c r="J40" s="157">
        <f t="shared" si="5"/>
        <v>2121.7999999999997</v>
      </c>
      <c r="K40" s="158">
        <f t="shared" si="1"/>
        <v>0</v>
      </c>
      <c r="L40" s="157">
        <f t="shared" si="2"/>
        <v>181885.3127236008</v>
      </c>
    </row>
    <row r="41" spans="1:12">
      <c r="A41" s="133">
        <v>49</v>
      </c>
      <c r="B41" s="3">
        <v>28</v>
      </c>
      <c r="C41" s="136">
        <v>4.2000000000000003E-2</v>
      </c>
      <c r="D41" s="162">
        <v>1.6694437514480631E-3</v>
      </c>
      <c r="E41" s="163">
        <v>0</v>
      </c>
      <c r="F41" s="151">
        <f t="shared" si="0"/>
        <v>4.2329094338182854E-4</v>
      </c>
      <c r="G41" s="151">
        <f t="shared" si="3"/>
        <v>7.0784212308274182E-7</v>
      </c>
      <c r="H41" s="151">
        <f t="shared" si="4"/>
        <v>0</v>
      </c>
      <c r="I41" s="156">
        <v>0</v>
      </c>
      <c r="J41" s="157">
        <f t="shared" si="5"/>
        <v>2121.7999999999997</v>
      </c>
      <c r="K41" s="158">
        <f t="shared" si="1"/>
        <v>0</v>
      </c>
      <c r="L41" s="157">
        <f t="shared" si="2"/>
        <v>180384.53546475177</v>
      </c>
    </row>
    <row r="42" spans="1:12">
      <c r="A42" s="133">
        <v>49</v>
      </c>
      <c r="B42" s="3">
        <v>29</v>
      </c>
      <c r="C42" s="136">
        <v>4.2000000000000003E-2</v>
      </c>
      <c r="D42" s="162">
        <v>1.6694437514480631E-3</v>
      </c>
      <c r="E42" s="163">
        <v>0</v>
      </c>
      <c r="F42" s="151">
        <f t="shared" si="0"/>
        <v>4.2258428296135518E-4</v>
      </c>
      <c r="G42" s="151">
        <f t="shared" si="3"/>
        <v>7.0666042047334948E-7</v>
      </c>
      <c r="H42" s="151">
        <f t="shared" si="4"/>
        <v>0</v>
      </c>
      <c r="I42" s="156">
        <v>0</v>
      </c>
      <c r="J42" s="157">
        <f t="shared" si="5"/>
        <v>2121.7999999999997</v>
      </c>
      <c r="K42" s="158">
        <f t="shared" si="1"/>
        <v>0</v>
      </c>
      <c r="L42" s="157">
        <f t="shared" si="2"/>
        <v>178878.60396756598</v>
      </c>
    </row>
    <row r="43" spans="1:12">
      <c r="A43" s="133">
        <v>49</v>
      </c>
      <c r="B43" s="3">
        <v>30</v>
      </c>
      <c r="C43" s="136">
        <v>4.2000000000000003E-2</v>
      </c>
      <c r="D43" s="162">
        <v>1.6694437514480631E-3</v>
      </c>
      <c r="E43" s="163">
        <v>0</v>
      </c>
      <c r="F43" s="151">
        <f t="shared" si="0"/>
        <v>4.2187880227070521E-4</v>
      </c>
      <c r="G43" s="151">
        <f t="shared" si="3"/>
        <v>7.0548069064999466E-7</v>
      </c>
      <c r="H43" s="151">
        <f t="shared" si="4"/>
        <v>0</v>
      </c>
      <c r="I43" s="156">
        <v>0</v>
      </c>
      <c r="J43" s="157">
        <f t="shared" si="5"/>
        <v>2121.7999999999997</v>
      </c>
      <c r="K43" s="158">
        <f t="shared" si="1"/>
        <v>0</v>
      </c>
      <c r="L43" s="157">
        <f t="shared" si="2"/>
        <v>177367.50053043402</v>
      </c>
    </row>
    <row r="44" spans="1:12">
      <c r="A44" s="133">
        <v>49</v>
      </c>
      <c r="B44" s="3">
        <v>31</v>
      </c>
      <c r="C44" s="136">
        <v>4.2000000000000003E-2</v>
      </c>
      <c r="D44" s="162">
        <v>1.6694437514480631E-3</v>
      </c>
      <c r="E44" s="163">
        <v>0</v>
      </c>
      <c r="F44" s="151">
        <f t="shared" si="0"/>
        <v>4.2117449934038601E-4</v>
      </c>
      <c r="G44" s="151">
        <f t="shared" si="3"/>
        <v>7.0430293031922174E-7</v>
      </c>
      <c r="H44" s="151">
        <f t="shared" si="4"/>
        <v>0</v>
      </c>
      <c r="I44" s="156">
        <v>0</v>
      </c>
      <c r="J44" s="157">
        <f t="shared" si="5"/>
        <v>2121.7999999999997</v>
      </c>
      <c r="K44" s="158">
        <f t="shared" si="1"/>
        <v>0</v>
      </c>
      <c r="L44" s="157">
        <f t="shared" si="2"/>
        <v>175851.20739095245</v>
      </c>
    </row>
    <row r="45" spans="1:12">
      <c r="A45" s="133">
        <v>49</v>
      </c>
      <c r="B45" s="3">
        <v>32</v>
      </c>
      <c r="C45" s="136">
        <v>4.2000000000000003E-2</v>
      </c>
      <c r="D45" s="162">
        <v>1.6694437514480631E-3</v>
      </c>
      <c r="E45" s="163">
        <v>0</v>
      </c>
      <c r="F45" s="151">
        <f t="shared" si="0"/>
        <v>4.2047137220419293E-4</v>
      </c>
      <c r="G45" s="151">
        <f t="shared" si="3"/>
        <v>7.0312713619307381E-7</v>
      </c>
      <c r="H45" s="151">
        <f t="shared" si="4"/>
        <v>0</v>
      </c>
      <c r="I45" s="156">
        <v>0</v>
      </c>
      <c r="J45" s="157">
        <f t="shared" si="5"/>
        <v>2121.7999999999997</v>
      </c>
      <c r="K45" s="158">
        <f t="shared" si="1"/>
        <v>0</v>
      </c>
      <c r="L45" s="157">
        <f t="shared" si="2"/>
        <v>174329.70672571502</v>
      </c>
    </row>
    <row r="46" spans="1:12">
      <c r="A46" s="133">
        <v>50</v>
      </c>
      <c r="B46" s="3">
        <v>33</v>
      </c>
      <c r="C46" s="136">
        <v>4.4999999999999998E-2</v>
      </c>
      <c r="D46" s="162">
        <v>1.7063340449277042E-3</v>
      </c>
      <c r="E46" s="163">
        <v>0</v>
      </c>
      <c r="F46" s="151">
        <f t="shared" si="0"/>
        <v>4.1975390758688345E-4</v>
      </c>
      <c r="G46" s="151">
        <f t="shared" si="3"/>
        <v>7.1746461730948274E-7</v>
      </c>
      <c r="H46" s="151">
        <f t="shared" si="4"/>
        <v>0</v>
      </c>
      <c r="I46" s="156">
        <v>0</v>
      </c>
      <c r="J46" s="157">
        <f t="shared" si="5"/>
        <v>2121.7999999999997</v>
      </c>
      <c r="K46" s="158">
        <f t="shared" si="1"/>
        <v>0</v>
      </c>
      <c r="L46" s="157">
        <f t="shared" si="2"/>
        <v>172844.64014056511</v>
      </c>
    </row>
    <row r="47" spans="1:12">
      <c r="A47" s="133">
        <v>50</v>
      </c>
      <c r="B47" s="3">
        <v>34</v>
      </c>
      <c r="C47" s="136">
        <v>4.4999999999999998E-2</v>
      </c>
      <c r="D47" s="162">
        <v>1.7063340449277042E-3</v>
      </c>
      <c r="E47" s="163">
        <v>0</v>
      </c>
      <c r="F47" s="151">
        <f t="shared" si="0"/>
        <v>4.1903766720387649E-4</v>
      </c>
      <c r="G47" s="151">
        <f t="shared" si="3"/>
        <v>7.1624038300693664E-7</v>
      </c>
      <c r="H47" s="151">
        <f t="shared" si="4"/>
        <v>0</v>
      </c>
      <c r="I47" s="156">
        <v>0</v>
      </c>
      <c r="J47" s="157">
        <f t="shared" si="5"/>
        <v>2121.7999999999997</v>
      </c>
      <c r="K47" s="158">
        <f t="shared" si="1"/>
        <v>0</v>
      </c>
      <c r="L47" s="157">
        <f t="shared" si="2"/>
        <v>171354.11621876783</v>
      </c>
    </row>
    <row r="48" spans="1:12">
      <c r="A48" s="133">
        <v>50</v>
      </c>
      <c r="B48" s="3">
        <v>35</v>
      </c>
      <c r="C48" s="136">
        <v>4.4999999999999998E-2</v>
      </c>
      <c r="D48" s="162">
        <v>1.7063340449277042E-3</v>
      </c>
      <c r="E48" s="163">
        <v>0</v>
      </c>
      <c r="F48" s="151">
        <f t="shared" si="0"/>
        <v>4.1832264896621941E-4</v>
      </c>
      <c r="G48" s="151">
        <f t="shared" si="3"/>
        <v>7.1501823765705978E-7</v>
      </c>
      <c r="H48" s="151">
        <f t="shared" si="4"/>
        <v>0</v>
      </c>
      <c r="I48" s="156">
        <v>0</v>
      </c>
      <c r="J48" s="157">
        <f t="shared" ref="J48:J79" si="6">C$5*(1+C$6)^(TRUNC((B48-B$15)/12))</f>
        <v>2121.7999999999997</v>
      </c>
      <c r="K48" s="158">
        <f t="shared" si="1"/>
        <v>0</v>
      </c>
      <c r="L48" s="157">
        <f t="shared" si="2"/>
        <v>169858.11490565113</v>
      </c>
    </row>
    <row r="49" spans="1:12">
      <c r="A49" s="133">
        <v>50</v>
      </c>
      <c r="B49" s="3">
        <v>36</v>
      </c>
      <c r="C49" s="136">
        <v>4.4999999999999998E-2</v>
      </c>
      <c r="D49" s="162">
        <v>1.7063340449277042E-3</v>
      </c>
      <c r="E49" s="163">
        <v>0</v>
      </c>
      <c r="F49" s="151">
        <f t="shared" si="0"/>
        <v>4.1760885078852403E-4</v>
      </c>
      <c r="G49" s="151">
        <f t="shared" si="3"/>
        <v>7.1379817769540124E-7</v>
      </c>
      <c r="H49" s="151">
        <f t="shared" si="4"/>
        <v>0</v>
      </c>
      <c r="I49" s="156">
        <v>0</v>
      </c>
      <c r="J49" s="157">
        <f t="shared" si="6"/>
        <v>2121.7999999999997</v>
      </c>
      <c r="K49" s="158">
        <f t="shared" si="1"/>
        <v>0</v>
      </c>
      <c r="L49" s="157">
        <f t="shared" si="2"/>
        <v>168356.61607284594</v>
      </c>
    </row>
    <row r="50" spans="1:12">
      <c r="A50" s="133">
        <v>50</v>
      </c>
      <c r="B50" s="3">
        <v>37</v>
      </c>
      <c r="C50" s="136">
        <v>4.4999999999999998E-2</v>
      </c>
      <c r="D50" s="162">
        <v>1.7063340449277042E-3</v>
      </c>
      <c r="E50" s="163">
        <v>0</v>
      </c>
      <c r="F50" s="151">
        <f t="shared" si="0"/>
        <v>4.1689627058896046E-4</v>
      </c>
      <c r="G50" s="151">
        <f t="shared" si="3"/>
        <v>7.1258019956359224E-7</v>
      </c>
      <c r="H50" s="151">
        <f t="shared" si="4"/>
        <v>0</v>
      </c>
      <c r="I50" s="156">
        <v>0</v>
      </c>
      <c r="J50" s="157">
        <f t="shared" si="6"/>
        <v>2121.7999999999997</v>
      </c>
      <c r="K50" s="158">
        <f t="shared" si="1"/>
        <v>0</v>
      </c>
      <c r="L50" s="157">
        <f t="shared" si="2"/>
        <v>166849.59951801519</v>
      </c>
    </row>
    <row r="51" spans="1:12">
      <c r="A51" s="133">
        <v>50</v>
      </c>
      <c r="B51" s="3">
        <v>38</v>
      </c>
      <c r="C51" s="136">
        <v>4.4999999999999998E-2</v>
      </c>
      <c r="D51" s="162">
        <v>1.7063340449277042E-3</v>
      </c>
      <c r="E51" s="163">
        <v>0</v>
      </c>
      <c r="F51" s="151">
        <f t="shared" si="0"/>
        <v>4.1618490628925111E-4</v>
      </c>
      <c r="G51" s="151">
        <f t="shared" si="3"/>
        <v>7.1136429970933563E-7</v>
      </c>
      <c r="H51" s="151">
        <f t="shared" si="4"/>
        <v>0</v>
      </c>
      <c r="I51" s="156">
        <v>0</v>
      </c>
      <c r="J51" s="157">
        <f t="shared" si="6"/>
        <v>2185.4540000000002</v>
      </c>
      <c r="K51" s="158">
        <f t="shared" si="1"/>
        <v>0</v>
      </c>
      <c r="L51" s="157">
        <f t="shared" si="2"/>
        <v>165273.27411367613</v>
      </c>
    </row>
    <row r="52" spans="1:12">
      <c r="A52" s="133">
        <v>50</v>
      </c>
      <c r="B52" s="3">
        <v>39</v>
      </c>
      <c r="C52" s="136">
        <v>4.4999999999999998E-2</v>
      </c>
      <c r="D52" s="162">
        <v>1.7063340449277042E-3</v>
      </c>
      <c r="E52" s="163">
        <v>0</v>
      </c>
      <c r="F52" s="151">
        <f t="shared" si="0"/>
        <v>4.1547475581466469E-4</v>
      </c>
      <c r="G52" s="151">
        <f t="shared" si="3"/>
        <v>7.1015047458639542E-7</v>
      </c>
      <c r="H52" s="151">
        <f t="shared" si="4"/>
        <v>0</v>
      </c>
      <c r="I52" s="156">
        <v>0</v>
      </c>
      <c r="J52" s="157">
        <f t="shared" si="6"/>
        <v>2185.4540000000002</v>
      </c>
      <c r="K52" s="158">
        <f t="shared" si="1"/>
        <v>0</v>
      </c>
      <c r="L52" s="157">
        <f t="shared" si="2"/>
        <v>163691.15601392306</v>
      </c>
    </row>
    <row r="53" spans="1:12">
      <c r="A53" s="133">
        <v>50</v>
      </c>
      <c r="B53" s="3">
        <v>40</v>
      </c>
      <c r="C53" s="136">
        <v>4.4999999999999998E-2</v>
      </c>
      <c r="D53" s="162">
        <v>1.7063340449277042E-3</v>
      </c>
      <c r="E53" s="163">
        <v>0</v>
      </c>
      <c r="F53" s="151">
        <f t="shared" si="0"/>
        <v>4.1476581709401012E-4</v>
      </c>
      <c r="G53" s="151">
        <f t="shared" si="3"/>
        <v>7.0893872065458702E-7</v>
      </c>
      <c r="H53" s="151">
        <f t="shared" si="4"/>
        <v>0</v>
      </c>
      <c r="I53" s="156">
        <v>0</v>
      </c>
      <c r="J53" s="157">
        <f t="shared" si="6"/>
        <v>2185.4540000000002</v>
      </c>
      <c r="K53" s="158">
        <f t="shared" si="1"/>
        <v>0</v>
      </c>
      <c r="L53" s="157">
        <f t="shared" si="2"/>
        <v>162103.22393170439</v>
      </c>
    </row>
    <row r="54" spans="1:12">
      <c r="A54" s="133">
        <v>50</v>
      </c>
      <c r="B54" s="3">
        <v>41</v>
      </c>
      <c r="C54" s="136">
        <v>4.4999999999999998E-2</v>
      </c>
      <c r="D54" s="162">
        <v>1.7063340449277042E-3</v>
      </c>
      <c r="E54" s="163">
        <v>0</v>
      </c>
      <c r="F54" s="151">
        <f t="shared" si="0"/>
        <v>4.1405808805963036E-4</v>
      </c>
      <c r="G54" s="151">
        <f t="shared" si="3"/>
        <v>7.0772903437976657E-7</v>
      </c>
      <c r="H54" s="151">
        <f t="shared" si="4"/>
        <v>0</v>
      </c>
      <c r="I54" s="156">
        <v>0</v>
      </c>
      <c r="J54" s="157">
        <f t="shared" si="6"/>
        <v>2185.4540000000002</v>
      </c>
      <c r="K54" s="158">
        <f t="shared" si="1"/>
        <v>0</v>
      </c>
      <c r="L54" s="157">
        <f t="shared" si="2"/>
        <v>160509.45650174274</v>
      </c>
    </row>
    <row r="55" spans="1:12">
      <c r="A55" s="133">
        <v>50</v>
      </c>
      <c r="B55" s="3">
        <v>42</v>
      </c>
      <c r="C55" s="136">
        <v>4.4999999999999998E-2</v>
      </c>
      <c r="D55" s="162">
        <v>1.7063340449277042E-3</v>
      </c>
      <c r="E55" s="163">
        <v>0</v>
      </c>
      <c r="F55" s="151">
        <f t="shared" si="0"/>
        <v>4.1335156664739655E-4</v>
      </c>
      <c r="G55" s="151">
        <f t="shared" si="3"/>
        <v>7.0652141223382068E-7</v>
      </c>
      <c r="H55" s="151">
        <f t="shared" si="4"/>
        <v>0</v>
      </c>
      <c r="I55" s="156">
        <v>0</v>
      </c>
      <c r="J55" s="157">
        <f t="shared" si="6"/>
        <v>2185.4540000000002</v>
      </c>
      <c r="K55" s="158">
        <f t="shared" si="1"/>
        <v>0</v>
      </c>
      <c r="L55" s="157">
        <f t="shared" si="2"/>
        <v>158909.83228024736</v>
      </c>
    </row>
    <row r="56" spans="1:12">
      <c r="A56" s="133">
        <v>50</v>
      </c>
      <c r="B56" s="3">
        <v>43</v>
      </c>
      <c r="C56" s="136">
        <v>4.4999999999999998E-2</v>
      </c>
      <c r="D56" s="162">
        <v>1.7063340449277042E-3</v>
      </c>
      <c r="E56" s="163">
        <v>0</v>
      </c>
      <c r="F56" s="151">
        <f t="shared" si="0"/>
        <v>4.1264625079670189E-4</v>
      </c>
      <c r="G56" s="151">
        <f t="shared" si="3"/>
        <v>7.0531585069465569E-7</v>
      </c>
      <c r="H56" s="151">
        <f t="shared" si="4"/>
        <v>0</v>
      </c>
      <c r="I56" s="156">
        <v>0</v>
      </c>
      <c r="J56" s="157">
        <f t="shared" si="6"/>
        <v>2185.4540000000002</v>
      </c>
      <c r="K56" s="158">
        <f t="shared" si="1"/>
        <v>0</v>
      </c>
      <c r="L56" s="157">
        <f t="shared" si="2"/>
        <v>157304.32974462566</v>
      </c>
    </row>
    <row r="57" spans="1:12">
      <c r="A57" s="133">
        <v>50</v>
      </c>
      <c r="B57" s="3">
        <v>44</v>
      </c>
      <c r="C57" s="136">
        <v>4.4999999999999998E-2</v>
      </c>
      <c r="D57" s="162">
        <v>1.7063340449277042E-3</v>
      </c>
      <c r="E57" s="163">
        <v>0</v>
      </c>
      <c r="F57" s="151">
        <f t="shared" si="0"/>
        <v>4.1194213845045568E-4</v>
      </c>
      <c r="G57" s="151">
        <f t="shared" si="3"/>
        <v>7.0411234624618828E-7</v>
      </c>
      <c r="H57" s="151">
        <f t="shared" si="4"/>
        <v>0</v>
      </c>
      <c r="I57" s="156">
        <v>0</v>
      </c>
      <c r="J57" s="157">
        <f t="shared" si="6"/>
        <v>2185.4540000000002</v>
      </c>
      <c r="K57" s="158">
        <f t="shared" si="1"/>
        <v>0</v>
      </c>
      <c r="L57" s="157">
        <f t="shared" si="2"/>
        <v>155692.92729319364</v>
      </c>
    </row>
    <row r="58" spans="1:12">
      <c r="A58" s="133">
        <v>51</v>
      </c>
      <c r="B58" s="3">
        <v>45</v>
      </c>
      <c r="C58" s="136">
        <v>4.8000000000000001E-2</v>
      </c>
      <c r="D58" s="162">
        <v>1.7474472021902221E-3</v>
      </c>
      <c r="E58" s="163">
        <v>0</v>
      </c>
      <c r="F58" s="151">
        <f t="shared" si="0"/>
        <v>4.112222913131562E-4</v>
      </c>
      <c r="G58" s="151">
        <f t="shared" si="3"/>
        <v>7.1984713729950595E-7</v>
      </c>
      <c r="H58" s="151">
        <f t="shared" si="4"/>
        <v>0</v>
      </c>
      <c r="I58" s="156">
        <v>0</v>
      </c>
      <c r="J58" s="157">
        <f t="shared" si="6"/>
        <v>2185.4540000000002</v>
      </c>
      <c r="K58" s="158">
        <f t="shared" si="1"/>
        <v>0</v>
      </c>
      <c r="L58" s="157">
        <f t="shared" si="2"/>
        <v>154112.67659504799</v>
      </c>
    </row>
    <row r="59" spans="1:12">
      <c r="A59" s="133">
        <v>51</v>
      </c>
      <c r="B59" s="3">
        <v>46</v>
      </c>
      <c r="C59" s="136">
        <v>4.8000000000000001E-2</v>
      </c>
      <c r="D59" s="162">
        <v>1.7474472021902221E-3</v>
      </c>
      <c r="E59" s="163">
        <v>0</v>
      </c>
      <c r="F59" s="151">
        <f t="shared" si="0"/>
        <v>4.1050370207072279E-4</v>
      </c>
      <c r="G59" s="151">
        <f t="shared" si="3"/>
        <v>7.1858924243342732E-7</v>
      </c>
      <c r="H59" s="151">
        <f t="shared" si="4"/>
        <v>0</v>
      </c>
      <c r="I59" s="156">
        <v>0</v>
      </c>
      <c r="J59" s="157">
        <f t="shared" si="6"/>
        <v>2185.4540000000002</v>
      </c>
      <c r="K59" s="158">
        <f t="shared" si="1"/>
        <v>0</v>
      </c>
      <c r="L59" s="157">
        <f t="shared" si="2"/>
        <v>152526.23983546122</v>
      </c>
    </row>
    <row r="60" spans="1:12">
      <c r="A60" s="133">
        <v>51</v>
      </c>
      <c r="B60" s="3">
        <v>47</v>
      </c>
      <c r="C60" s="136">
        <v>4.8000000000000001E-2</v>
      </c>
      <c r="D60" s="162">
        <v>1.7474472021902221E-3</v>
      </c>
      <c r="E60" s="163">
        <v>0</v>
      </c>
      <c r="F60" s="151">
        <f t="shared" si="0"/>
        <v>4.0978636852505057E-4</v>
      </c>
      <c r="G60" s="151">
        <f t="shared" si="3"/>
        <v>7.17333545672213E-7</v>
      </c>
      <c r="H60" s="151">
        <f t="shared" si="4"/>
        <v>0</v>
      </c>
      <c r="I60" s="156">
        <v>0</v>
      </c>
      <c r="J60" s="157">
        <f t="shared" si="6"/>
        <v>2185.4540000000002</v>
      </c>
      <c r="K60" s="158">
        <f t="shared" si="1"/>
        <v>0</v>
      </c>
      <c r="L60" s="157">
        <f t="shared" si="2"/>
        <v>150933.59279843001</v>
      </c>
    </row>
    <row r="61" spans="1:12">
      <c r="A61" s="133">
        <v>51</v>
      </c>
      <c r="B61" s="3">
        <v>48</v>
      </c>
      <c r="C61" s="136">
        <v>4.8000000000000001E-2</v>
      </c>
      <c r="D61" s="162">
        <v>1.7474472021902221E-3</v>
      </c>
      <c r="E61" s="163">
        <v>0</v>
      </c>
      <c r="F61" s="151">
        <f t="shared" si="0"/>
        <v>4.090702884818758E-4</v>
      </c>
      <c r="G61" s="151">
        <f t="shared" si="3"/>
        <v>7.160800431747909E-7</v>
      </c>
      <c r="H61" s="151">
        <f t="shared" si="4"/>
        <v>0</v>
      </c>
      <c r="I61" s="156">
        <v>0</v>
      </c>
      <c r="J61" s="157">
        <f t="shared" si="6"/>
        <v>2185.4540000000002</v>
      </c>
      <c r="K61" s="158">
        <f t="shared" si="1"/>
        <v>0</v>
      </c>
      <c r="L61" s="157">
        <f t="shared" si="2"/>
        <v>149334.71117315488</v>
      </c>
    </row>
    <row r="62" spans="1:12">
      <c r="A62" s="133">
        <v>51</v>
      </c>
      <c r="B62" s="3">
        <v>49</v>
      </c>
      <c r="C62" s="136">
        <v>4.8000000000000001E-2</v>
      </c>
      <c r="D62" s="162">
        <v>1.7474472021902221E-3</v>
      </c>
      <c r="E62" s="163">
        <v>0</v>
      </c>
      <c r="F62" s="151">
        <f t="shared" si="0"/>
        <v>4.0835545975076898E-4</v>
      </c>
      <c r="G62" s="151">
        <f t="shared" si="3"/>
        <v>7.1482873110680085E-7</v>
      </c>
      <c r="H62" s="151">
        <f t="shared" si="4"/>
        <v>0</v>
      </c>
      <c r="I62" s="156">
        <v>0</v>
      </c>
      <c r="J62" s="157">
        <f t="shared" si="6"/>
        <v>2185.4540000000002</v>
      </c>
      <c r="K62" s="158">
        <f t="shared" si="1"/>
        <v>0</v>
      </c>
      <c r="L62" s="157">
        <f t="shared" si="2"/>
        <v>147729.57055366915</v>
      </c>
    </row>
    <row r="63" spans="1:12">
      <c r="A63" s="133">
        <v>51</v>
      </c>
      <c r="B63" s="3">
        <v>50</v>
      </c>
      <c r="C63" s="136">
        <v>4.8000000000000001E-2</v>
      </c>
      <c r="D63" s="162">
        <v>1.7474472021902221E-3</v>
      </c>
      <c r="E63" s="163">
        <v>0</v>
      </c>
      <c r="F63" s="151">
        <f t="shared" si="0"/>
        <v>4.0764188014512842E-4</v>
      </c>
      <c r="G63" s="151">
        <f t="shared" si="3"/>
        <v>7.1357960564058313E-7</v>
      </c>
      <c r="H63" s="151">
        <f t="shared" si="4"/>
        <v>0</v>
      </c>
      <c r="I63" s="156">
        <v>0</v>
      </c>
      <c r="J63" s="157">
        <f t="shared" si="6"/>
        <v>2251.0176199999996</v>
      </c>
      <c r="K63" s="158">
        <f t="shared" si="1"/>
        <v>0</v>
      </c>
      <c r="L63" s="157">
        <f t="shared" si="2"/>
        <v>146052.45461588589</v>
      </c>
    </row>
    <row r="64" spans="1:12">
      <c r="A64" s="133">
        <v>51</v>
      </c>
      <c r="B64" s="3">
        <v>51</v>
      </c>
      <c r="C64" s="136">
        <v>4.8000000000000001E-2</v>
      </c>
      <c r="D64" s="162">
        <v>1.7474472021902221E-3</v>
      </c>
      <c r="E64" s="163">
        <v>0</v>
      </c>
      <c r="F64" s="151">
        <f t="shared" si="0"/>
        <v>4.0692954748217325E-4</v>
      </c>
      <c r="G64" s="151">
        <f t="shared" si="3"/>
        <v>7.1233266295516649E-7</v>
      </c>
      <c r="H64" s="151">
        <f t="shared" si="4"/>
        <v>0</v>
      </c>
      <c r="I64" s="156">
        <v>0</v>
      </c>
      <c r="J64" s="157">
        <f t="shared" si="6"/>
        <v>2251.0176199999996</v>
      </c>
      <c r="K64" s="158">
        <f t="shared" si="1"/>
        <v>0</v>
      </c>
      <c r="L64" s="157">
        <f t="shared" si="2"/>
        <v>144368.77342725528</v>
      </c>
    </row>
    <row r="65" spans="1:12">
      <c r="A65" s="133">
        <v>51</v>
      </c>
      <c r="B65" s="3">
        <v>52</v>
      </c>
      <c r="C65" s="136">
        <v>4.8000000000000001E-2</v>
      </c>
      <c r="D65" s="162">
        <v>1.7474472021902221E-3</v>
      </c>
      <c r="E65" s="163">
        <v>0</v>
      </c>
      <c r="F65" s="151">
        <f t="shared" si="0"/>
        <v>4.0621845958293699E-4</v>
      </c>
      <c r="G65" s="151">
        <f t="shared" si="3"/>
        <v>7.1108789923625676E-7</v>
      </c>
      <c r="H65" s="151">
        <f t="shared" si="4"/>
        <v>0</v>
      </c>
      <c r="I65" s="156">
        <v>0</v>
      </c>
      <c r="J65" s="157">
        <f t="shared" si="6"/>
        <v>2251.0176199999996</v>
      </c>
      <c r="K65" s="158">
        <f t="shared" si="1"/>
        <v>0</v>
      </c>
      <c r="L65" s="157">
        <f t="shared" si="2"/>
        <v>142678.50128739627</v>
      </c>
    </row>
    <row r="66" spans="1:12">
      <c r="A66" s="133">
        <v>51</v>
      </c>
      <c r="B66" s="3">
        <v>53</v>
      </c>
      <c r="C66" s="136">
        <v>4.8000000000000001E-2</v>
      </c>
      <c r="D66" s="162">
        <v>1.7474472021902221E-3</v>
      </c>
      <c r="E66" s="163">
        <v>0</v>
      </c>
      <c r="F66" s="151">
        <f t="shared" si="0"/>
        <v>4.0550861427226078E-4</v>
      </c>
      <c r="G66" s="151">
        <f t="shared" si="3"/>
        <v>7.0984531067622505E-7</v>
      </c>
      <c r="H66" s="151">
        <f t="shared" si="4"/>
        <v>0</v>
      </c>
      <c r="I66" s="156">
        <v>0</v>
      </c>
      <c r="J66" s="157">
        <f t="shared" si="6"/>
        <v>2251.0176199999996</v>
      </c>
      <c r="K66" s="158">
        <f t="shared" si="1"/>
        <v>0</v>
      </c>
      <c r="L66" s="157">
        <f t="shared" si="2"/>
        <v>140981.6123953209</v>
      </c>
    </row>
    <row r="67" spans="1:12">
      <c r="A67" s="133">
        <v>51</v>
      </c>
      <c r="B67" s="3">
        <v>54</v>
      </c>
      <c r="C67" s="136">
        <v>4.8000000000000001E-2</v>
      </c>
      <c r="D67" s="162">
        <v>1.7474472021902221E-3</v>
      </c>
      <c r="E67" s="163">
        <v>0</v>
      </c>
      <c r="F67" s="151">
        <f t="shared" si="0"/>
        <v>4.0480000937878667E-4</v>
      </c>
      <c r="G67" s="151">
        <f t="shared" si="3"/>
        <v>7.0860489347409603E-7</v>
      </c>
      <c r="H67" s="151">
        <f t="shared" si="4"/>
        <v>0</v>
      </c>
      <c r="I67" s="156">
        <v>0</v>
      </c>
      <c r="J67" s="157">
        <f t="shared" si="6"/>
        <v>2251.0176199999996</v>
      </c>
      <c r="K67" s="158">
        <f t="shared" si="1"/>
        <v>0</v>
      </c>
      <c r="L67" s="157">
        <f t="shared" si="2"/>
        <v>139278.08084904047</v>
      </c>
    </row>
    <row r="68" spans="1:12">
      <c r="A68" s="133">
        <v>51</v>
      </c>
      <c r="B68" s="3">
        <v>55</v>
      </c>
      <c r="C68" s="136">
        <v>4.8000000000000001E-2</v>
      </c>
      <c r="D68" s="162">
        <v>1.7474472021902221E-3</v>
      </c>
      <c r="E68" s="163">
        <v>0</v>
      </c>
      <c r="F68" s="151">
        <f t="shared" si="0"/>
        <v>4.0409264273495114E-4</v>
      </c>
      <c r="G68" s="151">
        <f t="shared" si="3"/>
        <v>7.0736664383553639E-7</v>
      </c>
      <c r="H68" s="151">
        <f t="shared" si="4"/>
        <v>0</v>
      </c>
      <c r="I68" s="156">
        <v>0</v>
      </c>
      <c r="J68" s="157">
        <f t="shared" si="6"/>
        <v>2251.0176199999996</v>
      </c>
      <c r="K68" s="158">
        <f t="shared" si="1"/>
        <v>0</v>
      </c>
      <c r="L68" s="157">
        <f t="shared" si="2"/>
        <v>137567.88064517011</v>
      </c>
    </row>
    <row r="69" spans="1:12">
      <c r="A69" s="133">
        <v>51</v>
      </c>
      <c r="B69" s="3">
        <v>56</v>
      </c>
      <c r="C69" s="136">
        <v>4.8000000000000001E-2</v>
      </c>
      <c r="D69" s="162">
        <v>1.7474472021902221E-3</v>
      </c>
      <c r="E69" s="163">
        <v>0</v>
      </c>
      <c r="F69" s="151">
        <f t="shared" si="0"/>
        <v>4.0338651217697828E-4</v>
      </c>
      <c r="G69" s="151">
        <f t="shared" si="3"/>
        <v>7.0613055797284338E-7</v>
      </c>
      <c r="H69" s="151">
        <f t="shared" si="4"/>
        <v>0</v>
      </c>
      <c r="I69" s="156">
        <v>0</v>
      </c>
      <c r="J69" s="157">
        <f t="shared" si="6"/>
        <v>2251.0176199999996</v>
      </c>
      <c r="K69" s="158">
        <f t="shared" si="1"/>
        <v>0</v>
      </c>
      <c r="L69" s="157">
        <f t="shared" si="2"/>
        <v>135850.98567853196</v>
      </c>
    </row>
    <row r="70" spans="1:12">
      <c r="A70" s="133">
        <v>52</v>
      </c>
      <c r="B70" s="3">
        <v>57</v>
      </c>
      <c r="C70" s="136">
        <v>5.0999999999999997E-2</v>
      </c>
      <c r="D70" s="162">
        <v>1.7926529676614011E-3</v>
      </c>
      <c r="E70" s="163">
        <v>0</v>
      </c>
      <c r="F70" s="151">
        <f t="shared" si="0"/>
        <v>4.0266338014880967E-4</v>
      </c>
      <c r="G70" s="151">
        <f t="shared" si="3"/>
        <v>7.2313202816864208E-7</v>
      </c>
      <c r="H70" s="151">
        <f t="shared" si="4"/>
        <v>0</v>
      </c>
      <c r="I70" s="156">
        <v>0</v>
      </c>
      <c r="J70" s="157">
        <f t="shared" si="6"/>
        <v>2251.0176199999996</v>
      </c>
      <c r="K70" s="158">
        <f t="shared" si="1"/>
        <v>0</v>
      </c>
      <c r="L70" s="157">
        <f t="shared" si="2"/>
        <v>134159.59255009241</v>
      </c>
    </row>
    <row r="71" spans="1:12">
      <c r="A71" s="133">
        <v>52</v>
      </c>
      <c r="B71" s="3">
        <v>58</v>
      </c>
      <c r="C71" s="136">
        <v>5.0999999999999997E-2</v>
      </c>
      <c r="D71" s="162">
        <v>1.7926529676614011E-3</v>
      </c>
      <c r="E71" s="163">
        <v>0</v>
      </c>
      <c r="F71" s="151">
        <f t="shared" si="0"/>
        <v>4.019415444454173E-4</v>
      </c>
      <c r="G71" s="151">
        <f t="shared" si="3"/>
        <v>7.2183570339233458E-7</v>
      </c>
      <c r="H71" s="151">
        <f t="shared" si="4"/>
        <v>0</v>
      </c>
      <c r="I71" s="156">
        <v>0</v>
      </c>
      <c r="J71" s="157">
        <f t="shared" si="6"/>
        <v>2251.0176199999996</v>
      </c>
      <c r="K71" s="158">
        <f t="shared" si="1"/>
        <v>0</v>
      </c>
      <c r="L71" s="157">
        <f t="shared" si="2"/>
        <v>132461.17375102922</v>
      </c>
    </row>
    <row r="72" spans="1:12">
      <c r="A72" s="133">
        <v>52</v>
      </c>
      <c r="B72" s="3">
        <v>59</v>
      </c>
      <c r="C72" s="136">
        <v>5.0999999999999997E-2</v>
      </c>
      <c r="D72" s="162">
        <v>1.7926529676614011E-3</v>
      </c>
      <c r="E72" s="163">
        <v>0</v>
      </c>
      <c r="F72" s="151">
        <f t="shared" si="0"/>
        <v>4.012210027429408E-4</v>
      </c>
      <c r="G72" s="151">
        <f t="shared" si="3"/>
        <v>7.205417024764843E-7</v>
      </c>
      <c r="H72" s="151">
        <f t="shared" si="4"/>
        <v>0</v>
      </c>
      <c r="I72" s="156">
        <v>0</v>
      </c>
      <c r="J72" s="157">
        <f t="shared" si="6"/>
        <v>2251.0176199999996</v>
      </c>
      <c r="K72" s="158">
        <f t="shared" si="1"/>
        <v>0</v>
      </c>
      <c r="L72" s="157">
        <f t="shared" si="2"/>
        <v>130755.70009827024</v>
      </c>
    </row>
    <row r="73" spans="1:12">
      <c r="A73" s="133">
        <v>52</v>
      </c>
      <c r="B73" s="3">
        <v>60</v>
      </c>
      <c r="C73" s="136">
        <v>5.0999999999999997E-2</v>
      </c>
      <c r="D73" s="162">
        <v>1.7926529676614011E-3</v>
      </c>
      <c r="E73" s="163">
        <v>0</v>
      </c>
      <c r="F73" s="151">
        <f t="shared" si="0"/>
        <v>4.0050175272168559E-4</v>
      </c>
      <c r="G73" s="151">
        <f t="shared" si="3"/>
        <v>7.1925002125521601E-7</v>
      </c>
      <c r="H73" s="151">
        <f t="shared" si="4"/>
        <v>0</v>
      </c>
      <c r="I73" s="156">
        <v>0</v>
      </c>
      <c r="J73" s="157">
        <f t="shared" si="6"/>
        <v>2251.0176199999996</v>
      </c>
      <c r="K73" s="158">
        <f t="shared" si="1"/>
        <v>0</v>
      </c>
      <c r="L73" s="157">
        <f t="shared" si="2"/>
        <v>129043.14228752335</v>
      </c>
    </row>
    <row r="74" spans="1:12">
      <c r="A74" s="133">
        <v>52</v>
      </c>
      <c r="B74" s="3">
        <v>61</v>
      </c>
      <c r="C74" s="136">
        <v>5.0999999999999997E-2</v>
      </c>
      <c r="D74" s="162">
        <v>1.7926529676614011E-3</v>
      </c>
      <c r="E74" s="163">
        <v>0</v>
      </c>
      <c r="F74" s="151">
        <f t="shared" si="0"/>
        <v>3.9978379206611546E-4</v>
      </c>
      <c r="G74" s="151">
        <f t="shared" si="3"/>
        <v>7.1796065557012236E-7</v>
      </c>
      <c r="H74" s="151">
        <f t="shared" si="4"/>
        <v>0</v>
      </c>
      <c r="I74" s="156">
        <v>0</v>
      </c>
      <c r="J74" s="157">
        <f t="shared" si="6"/>
        <v>2251.0176199999996</v>
      </c>
      <c r="K74" s="158">
        <f t="shared" si="1"/>
        <v>0</v>
      </c>
      <c r="L74" s="157">
        <f t="shared" si="2"/>
        <v>127323.47089277286</v>
      </c>
    </row>
    <row r="75" spans="1:12">
      <c r="A75" s="133">
        <v>52</v>
      </c>
      <c r="B75" s="3">
        <v>62</v>
      </c>
      <c r="C75" s="136">
        <v>5.0999999999999997E-2</v>
      </c>
      <c r="D75" s="162">
        <v>1.7926529676614011E-3</v>
      </c>
      <c r="E75" s="163">
        <v>0</v>
      </c>
      <c r="F75" s="151">
        <f t="shared" si="0"/>
        <v>3.9906711846484521E-4</v>
      </c>
      <c r="G75" s="151">
        <f t="shared" si="3"/>
        <v>7.1667360127025043E-7</v>
      </c>
      <c r="H75" s="151">
        <f t="shared" si="4"/>
        <v>0</v>
      </c>
      <c r="I75" s="156">
        <v>0</v>
      </c>
      <c r="J75" s="157">
        <f t="shared" si="6"/>
        <v>2318.5481485999999</v>
      </c>
      <c r="K75" s="158">
        <f t="shared" si="1"/>
        <v>0</v>
      </c>
      <c r="L75" s="157">
        <f t="shared" si="2"/>
        <v>125528.98572912447</v>
      </c>
    </row>
    <row r="76" spans="1:12">
      <c r="A76" s="133">
        <v>52</v>
      </c>
      <c r="B76" s="3">
        <v>63</v>
      </c>
      <c r="C76" s="136">
        <v>5.0999999999999997E-2</v>
      </c>
      <c r="D76" s="162">
        <v>1.7926529676614011E-3</v>
      </c>
      <c r="E76" s="163">
        <v>0</v>
      </c>
      <c r="F76" s="151">
        <f t="shared" si="0"/>
        <v>3.9835172961063311E-4</v>
      </c>
      <c r="G76" s="151">
        <f t="shared" si="3"/>
        <v>7.1538885421208866E-7</v>
      </c>
      <c r="H76" s="151">
        <f t="shared" si="4"/>
        <v>0</v>
      </c>
      <c r="I76" s="156">
        <v>0</v>
      </c>
      <c r="J76" s="157">
        <f t="shared" si="6"/>
        <v>2318.5481485999999</v>
      </c>
      <c r="K76" s="158">
        <f t="shared" si="1"/>
        <v>0</v>
      </c>
      <c r="L76" s="157">
        <f t="shared" si="2"/>
        <v>123727.04667348207</v>
      </c>
    </row>
    <row r="77" spans="1:12">
      <c r="A77" s="133">
        <v>52</v>
      </c>
      <c r="B77" s="3">
        <v>64</v>
      </c>
      <c r="C77" s="136">
        <v>5.0999999999999997E-2</v>
      </c>
      <c r="D77" s="162">
        <v>1.7926529676614011E-3</v>
      </c>
      <c r="E77" s="163">
        <v>0</v>
      </c>
      <c r="F77" s="151">
        <f t="shared" si="0"/>
        <v>3.9763762320037358E-4</v>
      </c>
      <c r="G77" s="151">
        <f t="shared" si="3"/>
        <v>7.1410641025955348E-7</v>
      </c>
      <c r="H77" s="151">
        <f t="shared" si="4"/>
        <v>0</v>
      </c>
      <c r="I77" s="156">
        <v>0</v>
      </c>
      <c r="J77" s="157">
        <f t="shared" si="6"/>
        <v>2318.5481485999999</v>
      </c>
      <c r="K77" s="158">
        <f t="shared" si="1"/>
        <v>0</v>
      </c>
      <c r="L77" s="157">
        <f t="shared" si="2"/>
        <v>121917.62276403722</v>
      </c>
    </row>
    <row r="78" spans="1:12">
      <c r="A78" s="133">
        <v>52</v>
      </c>
      <c r="B78" s="3">
        <v>65</v>
      </c>
      <c r="C78" s="136">
        <v>5.0999999999999997E-2</v>
      </c>
      <c r="D78" s="162">
        <v>1.7926529676614011E-3</v>
      </c>
      <c r="E78" s="163">
        <v>0</v>
      </c>
      <c r="F78" s="151">
        <f t="shared" si="0"/>
        <v>3.9692479693508959E-4</v>
      </c>
      <c r="G78" s="151">
        <f t="shared" si="3"/>
        <v>7.128262652839757E-7</v>
      </c>
      <c r="H78" s="151">
        <f t="shared" si="4"/>
        <v>0</v>
      </c>
      <c r="I78" s="156">
        <v>0</v>
      </c>
      <c r="J78" s="157">
        <f t="shared" si="6"/>
        <v>2318.5481485999999</v>
      </c>
      <c r="K78" s="158">
        <f t="shared" si="1"/>
        <v>0</v>
      </c>
      <c r="L78" s="157">
        <f t="shared" si="2"/>
        <v>120100.68291037307</v>
      </c>
    </row>
    <row r="79" spans="1:12">
      <c r="A79" s="133">
        <v>52</v>
      </c>
      <c r="B79" s="3">
        <v>66</v>
      </c>
      <c r="C79" s="136">
        <v>5.0999999999999997E-2</v>
      </c>
      <c r="D79" s="162">
        <v>1.7926529676614011E-3</v>
      </c>
      <c r="E79" s="163">
        <v>0</v>
      </c>
      <c r="F79" s="151">
        <f t="shared" ref="F79:F133" si="7">F78-H79-G79</f>
        <v>3.9621324851992547E-4</v>
      </c>
      <c r="G79" s="151">
        <f t="shared" si="3"/>
        <v>7.1154841516408739E-7</v>
      </c>
      <c r="H79" s="151">
        <f t="shared" si="4"/>
        <v>0</v>
      </c>
      <c r="I79" s="156">
        <v>0</v>
      </c>
      <c r="J79" s="157">
        <f t="shared" si="6"/>
        <v>2318.5481485999999</v>
      </c>
      <c r="K79" s="158">
        <f t="shared" ref="K79:K133" si="8">K80/(1+C80)^(1/12)+I80</f>
        <v>0</v>
      </c>
      <c r="L79" s="157">
        <f t="shared" ref="L79:L133" si="9">L80/(1+C80)^(1/12)+J80/(1+C80)^(1/24)</f>
        <v>118276.19589293003</v>
      </c>
    </row>
    <row r="80" spans="1:12">
      <c r="A80" s="133">
        <v>52</v>
      </c>
      <c r="B80" s="3">
        <v>67</v>
      </c>
      <c r="C80" s="136">
        <v>5.0999999999999997E-2</v>
      </c>
      <c r="D80" s="162">
        <v>1.7926529676614011E-3</v>
      </c>
      <c r="E80" s="163">
        <v>0</v>
      </c>
      <c r="F80" s="151">
        <f t="shared" si="7"/>
        <v>3.9550297566413948E-4</v>
      </c>
      <c r="G80" s="151">
        <f t="shared" ref="G80:G133" si="10">F79*D80</f>
        <v>7.1027285578600867E-7</v>
      </c>
      <c r="H80" s="151">
        <f t="shared" ref="H80:H133" si="11">(F79-G80)*E80</f>
        <v>0</v>
      </c>
      <c r="I80" s="156">
        <v>0</v>
      </c>
      <c r="J80" s="157">
        <f t="shared" ref="J80:J111" si="12">C$5*(1+C$6)^(TRUNC((B80-B$15)/12))</f>
        <v>2318.5481485999999</v>
      </c>
      <c r="K80" s="158">
        <f t="shared" si="8"/>
        <v>0</v>
      </c>
      <c r="L80" s="157">
        <f t="shared" si="9"/>
        <v>116444.13036246946</v>
      </c>
    </row>
    <row r="81" spans="1:12">
      <c r="A81" s="133">
        <v>52</v>
      </c>
      <c r="B81" s="3">
        <v>68</v>
      </c>
      <c r="C81" s="136">
        <v>5.0999999999999997E-2</v>
      </c>
      <c r="D81" s="162">
        <v>1.7926529676614011E-3</v>
      </c>
      <c r="E81" s="163">
        <v>0</v>
      </c>
      <c r="F81" s="151">
        <f t="shared" si="7"/>
        <v>3.9479397608109627E-4</v>
      </c>
      <c r="G81" s="151">
        <f t="shared" si="10"/>
        <v>7.0899958304323455E-7</v>
      </c>
      <c r="H81" s="151">
        <f t="shared" si="11"/>
        <v>0</v>
      </c>
      <c r="I81" s="156">
        <v>0</v>
      </c>
      <c r="J81" s="157">
        <f t="shared" si="12"/>
        <v>2318.5481485999999</v>
      </c>
      <c r="K81" s="158">
        <f t="shared" si="8"/>
        <v>0</v>
      </c>
      <c r="L81" s="157">
        <f t="shared" si="9"/>
        <v>114604.45483953491</v>
      </c>
    </row>
    <row r="82" spans="1:12">
      <c r="A82" s="133">
        <v>53</v>
      </c>
      <c r="B82" s="3">
        <v>69</v>
      </c>
      <c r="C82" s="136">
        <v>5.3999999999999999E-2</v>
      </c>
      <c r="D82" s="162">
        <v>1.8306345295112658E-3</v>
      </c>
      <c r="E82" s="163">
        <v>0</v>
      </c>
      <c r="F82" s="151">
        <f t="shared" si="7"/>
        <v>3.9407125259643917E-4</v>
      </c>
      <c r="G82" s="151">
        <f t="shared" si="10"/>
        <v>7.2272348465709961E-7</v>
      </c>
      <c r="H82" s="151">
        <f t="shared" si="11"/>
        <v>0</v>
      </c>
      <c r="I82" s="156">
        <v>0</v>
      </c>
      <c r="J82" s="157">
        <f t="shared" si="12"/>
        <v>2318.5481485999999</v>
      </c>
      <c r="K82" s="158">
        <f t="shared" si="8"/>
        <v>0</v>
      </c>
      <c r="L82" s="157">
        <f t="shared" si="9"/>
        <v>112784.20006396752</v>
      </c>
    </row>
    <row r="83" spans="1:12">
      <c r="A83" s="133">
        <v>53</v>
      </c>
      <c r="B83" s="3">
        <v>70</v>
      </c>
      <c r="C83" s="136">
        <v>5.3999999999999999E-2</v>
      </c>
      <c r="D83" s="162">
        <v>1.8306345295112658E-3</v>
      </c>
      <c r="E83" s="163">
        <v>0</v>
      </c>
      <c r="F83" s="151">
        <f t="shared" si="7"/>
        <v>3.9334985215434836E-4</v>
      </c>
      <c r="G83" s="151">
        <f t="shared" si="10"/>
        <v>7.2140044209079759E-7</v>
      </c>
      <c r="H83" s="151">
        <f t="shared" si="11"/>
        <v>0</v>
      </c>
      <c r="I83" s="156">
        <v>0</v>
      </c>
      <c r="J83" s="157">
        <f t="shared" si="12"/>
        <v>2318.5481485999999</v>
      </c>
      <c r="K83" s="158">
        <f t="shared" si="8"/>
        <v>0</v>
      </c>
      <c r="L83" s="157">
        <f t="shared" si="9"/>
        <v>110955.95014281142</v>
      </c>
    </row>
    <row r="84" spans="1:12">
      <c r="A84" s="133">
        <v>53</v>
      </c>
      <c r="B84" s="3">
        <v>71</v>
      </c>
      <c r="C84" s="136">
        <v>5.3999999999999999E-2</v>
      </c>
      <c r="D84" s="162">
        <v>1.8306345295112658E-3</v>
      </c>
      <c r="E84" s="163">
        <v>0</v>
      </c>
      <c r="F84" s="151">
        <f t="shared" si="7"/>
        <v>3.9262977233281649E-4</v>
      </c>
      <c r="G84" s="151">
        <f t="shared" si="10"/>
        <v>7.200798215319015E-7</v>
      </c>
      <c r="H84" s="151">
        <f t="shared" si="11"/>
        <v>0</v>
      </c>
      <c r="I84" s="156">
        <v>0</v>
      </c>
      <c r="J84" s="157">
        <f t="shared" si="12"/>
        <v>2318.5481485999999</v>
      </c>
      <c r="K84" s="158">
        <f t="shared" si="8"/>
        <v>0</v>
      </c>
      <c r="L84" s="157">
        <f t="shared" si="9"/>
        <v>109119.66995881058</v>
      </c>
    </row>
    <row r="85" spans="1:12">
      <c r="A85" s="133">
        <v>53</v>
      </c>
      <c r="B85" s="3">
        <v>72</v>
      </c>
      <c r="C85" s="136">
        <v>5.3999999999999999E-2</v>
      </c>
      <c r="D85" s="162">
        <v>1.8306345295112658E-3</v>
      </c>
      <c r="E85" s="163">
        <v>0</v>
      </c>
      <c r="F85" s="151">
        <f t="shared" si="7"/>
        <v>3.9191101071426991E-4</v>
      </c>
      <c r="G85" s="151">
        <f t="shared" si="10"/>
        <v>7.1876161854660095E-7</v>
      </c>
      <c r="H85" s="151">
        <f t="shared" si="11"/>
        <v>0</v>
      </c>
      <c r="I85" s="156">
        <v>0</v>
      </c>
      <c r="J85" s="157">
        <f t="shared" si="12"/>
        <v>2318.5481485999999</v>
      </c>
      <c r="K85" s="158">
        <f t="shared" si="8"/>
        <v>0</v>
      </c>
      <c r="L85" s="157">
        <f t="shared" si="9"/>
        <v>107275.32424046268</v>
      </c>
    </row>
    <row r="86" spans="1:12">
      <c r="A86" s="133">
        <v>53</v>
      </c>
      <c r="B86" s="3">
        <v>73</v>
      </c>
      <c r="C86" s="136">
        <v>5.3999999999999999E-2</v>
      </c>
      <c r="D86" s="162">
        <v>1.8306345295112658E-3</v>
      </c>
      <c r="E86" s="163">
        <v>0</v>
      </c>
      <c r="F86" s="151">
        <f t="shared" si="7"/>
        <v>3.9119356488556071E-4</v>
      </c>
      <c r="G86" s="151">
        <f t="shared" si="10"/>
        <v>7.1744582870920217E-7</v>
      </c>
      <c r="H86" s="151">
        <f t="shared" si="11"/>
        <v>0</v>
      </c>
      <c r="I86" s="156">
        <v>0</v>
      </c>
      <c r="J86" s="157">
        <f t="shared" si="12"/>
        <v>2318.5481485999999</v>
      </c>
      <c r="K86" s="158">
        <f t="shared" si="8"/>
        <v>0</v>
      </c>
      <c r="L86" s="157">
        <f t="shared" si="9"/>
        <v>105422.87756134158</v>
      </c>
    </row>
    <row r="87" spans="1:12">
      <c r="A87" s="133">
        <v>53</v>
      </c>
      <c r="B87" s="3">
        <v>74</v>
      </c>
      <c r="C87" s="136">
        <v>5.3999999999999999E-2</v>
      </c>
      <c r="D87" s="162">
        <v>1.8306345295112658E-3</v>
      </c>
      <c r="E87" s="163">
        <v>0</v>
      </c>
      <c r="F87" s="151">
        <f t="shared" si="7"/>
        <v>3.9047743243795862E-4</v>
      </c>
      <c r="G87" s="151">
        <f t="shared" si="10"/>
        <v>7.1613244760211324E-7</v>
      </c>
      <c r="H87" s="151">
        <f t="shared" si="11"/>
        <v>0</v>
      </c>
      <c r="I87" s="156">
        <v>0</v>
      </c>
      <c r="J87" s="157">
        <f t="shared" si="12"/>
        <v>2388.1045930579999</v>
      </c>
      <c r="K87" s="158">
        <f t="shared" si="8"/>
        <v>0</v>
      </c>
      <c r="L87" s="157">
        <f t="shared" si="9"/>
        <v>103492.58530517112</v>
      </c>
    </row>
    <row r="88" spans="1:12">
      <c r="A88" s="133">
        <v>53</v>
      </c>
      <c r="B88" s="3">
        <v>75</v>
      </c>
      <c r="C88" s="136">
        <v>5.3999999999999999E-2</v>
      </c>
      <c r="D88" s="162">
        <v>1.8306345295112658E-3</v>
      </c>
      <c r="E88" s="163">
        <v>0</v>
      </c>
      <c r="F88" s="151">
        <f t="shared" si="7"/>
        <v>3.897626109671428E-4</v>
      </c>
      <c r="G88" s="151">
        <f t="shared" si="10"/>
        <v>7.148214708158295E-7</v>
      </c>
      <c r="H88" s="151">
        <f t="shared" si="11"/>
        <v>0</v>
      </c>
      <c r="I88" s="156">
        <v>0</v>
      </c>
      <c r="J88" s="157">
        <f t="shared" si="12"/>
        <v>2388.1045930579999</v>
      </c>
      <c r="K88" s="158">
        <f t="shared" si="8"/>
        <v>0</v>
      </c>
      <c r="L88" s="157">
        <f t="shared" si="9"/>
        <v>101553.8145833353</v>
      </c>
    </row>
    <row r="89" spans="1:12">
      <c r="A89" s="133">
        <v>53</v>
      </c>
      <c r="B89" s="3">
        <v>76</v>
      </c>
      <c r="C89" s="136">
        <v>5.3999999999999999E-2</v>
      </c>
      <c r="D89" s="162">
        <v>1.8306345295112658E-3</v>
      </c>
      <c r="E89" s="163">
        <v>0</v>
      </c>
      <c r="F89" s="151">
        <f t="shared" si="7"/>
        <v>3.8904909807319386E-4</v>
      </c>
      <c r="G89" s="151">
        <f t="shared" si="10"/>
        <v>7.1351289394891799E-7</v>
      </c>
      <c r="H89" s="151">
        <f t="shared" si="11"/>
        <v>0</v>
      </c>
      <c r="I89" s="156">
        <v>0</v>
      </c>
      <c r="J89" s="157">
        <f t="shared" si="12"/>
        <v>2388.1045930579999</v>
      </c>
      <c r="K89" s="158">
        <f t="shared" si="8"/>
        <v>0</v>
      </c>
      <c r="L89" s="157">
        <f t="shared" si="9"/>
        <v>99606.528155680571</v>
      </c>
    </row>
    <row r="90" spans="1:12">
      <c r="A90" s="133">
        <v>53</v>
      </c>
      <c r="B90" s="3">
        <v>77</v>
      </c>
      <c r="C90" s="136">
        <v>5.3999999999999999E-2</v>
      </c>
      <c r="D90" s="162">
        <v>1.8306345295112658E-3</v>
      </c>
      <c r="E90" s="163">
        <v>0</v>
      </c>
      <c r="F90" s="151">
        <f t="shared" si="7"/>
        <v>3.8833689136058585E-4</v>
      </c>
      <c r="G90" s="151">
        <f t="shared" si="10"/>
        <v>7.1220671260800357E-7</v>
      </c>
      <c r="H90" s="151">
        <f t="shared" si="11"/>
        <v>0</v>
      </c>
      <c r="I90" s="156">
        <v>0</v>
      </c>
      <c r="J90" s="157">
        <f t="shared" si="12"/>
        <v>2388.1045930579999</v>
      </c>
      <c r="K90" s="158">
        <f t="shared" si="8"/>
        <v>0</v>
      </c>
      <c r="L90" s="157">
        <f t="shared" si="9"/>
        <v>97650.688618482614</v>
      </c>
    </row>
    <row r="91" spans="1:12">
      <c r="A91" s="133">
        <v>53</v>
      </c>
      <c r="B91" s="3">
        <v>78</v>
      </c>
      <c r="C91" s="136">
        <v>5.3999999999999999E-2</v>
      </c>
      <c r="D91" s="162">
        <v>1.8306345295112658E-3</v>
      </c>
      <c r="E91" s="163">
        <v>0</v>
      </c>
      <c r="F91" s="151">
        <f t="shared" si="7"/>
        <v>3.876259884381781E-4</v>
      </c>
      <c r="G91" s="151">
        <f t="shared" si="10"/>
        <v>7.1090292240775367E-7</v>
      </c>
      <c r="H91" s="151">
        <f t="shared" si="11"/>
        <v>0</v>
      </c>
      <c r="I91" s="156">
        <v>0</v>
      </c>
      <c r="J91" s="157">
        <f t="shared" si="12"/>
        <v>2388.1045930579999</v>
      </c>
      <c r="K91" s="158">
        <f t="shared" si="8"/>
        <v>0</v>
      </c>
      <c r="L91" s="157">
        <f t="shared" si="9"/>
        <v>95686.258403727887</v>
      </c>
    </row>
    <row r="92" spans="1:12">
      <c r="A92" s="133">
        <v>53</v>
      </c>
      <c r="B92" s="3">
        <v>79</v>
      </c>
      <c r="C92" s="136">
        <v>5.3999999999999999E-2</v>
      </c>
      <c r="D92" s="162">
        <v>1.8306345295112658E-3</v>
      </c>
      <c r="E92" s="163">
        <v>0</v>
      </c>
      <c r="F92" s="151">
        <f t="shared" si="7"/>
        <v>3.8691638691920724E-4</v>
      </c>
      <c r="G92" s="151">
        <f t="shared" si="10"/>
        <v>7.096015189708635E-7</v>
      </c>
      <c r="H92" s="151">
        <f t="shared" si="11"/>
        <v>0</v>
      </c>
      <c r="I92" s="156">
        <v>0</v>
      </c>
      <c r="J92" s="157">
        <f t="shared" si="12"/>
        <v>2388.1045930579999</v>
      </c>
      <c r="K92" s="158">
        <f t="shared" si="8"/>
        <v>0</v>
      </c>
      <c r="L92" s="157">
        <f t="shared" si="9"/>
        <v>93713.199778392052</v>
      </c>
    </row>
    <row r="93" spans="1:12">
      <c r="A93" s="133">
        <v>53</v>
      </c>
      <c r="B93" s="3">
        <v>80</v>
      </c>
      <c r="C93" s="136">
        <v>5.3999999999999999E-2</v>
      </c>
      <c r="D93" s="162">
        <v>1.8306345295112658E-3</v>
      </c>
      <c r="E93" s="163">
        <v>0</v>
      </c>
      <c r="F93" s="151">
        <f t="shared" si="7"/>
        <v>3.8620808442127918E-4</v>
      </c>
      <c r="G93" s="151">
        <f t="shared" si="10"/>
        <v>7.0830249792804182E-7</v>
      </c>
      <c r="H93" s="151">
        <f t="shared" si="11"/>
        <v>0</v>
      </c>
      <c r="I93" s="156">
        <v>0</v>
      </c>
      <c r="J93" s="157">
        <f t="shared" si="12"/>
        <v>2388.1045930579999</v>
      </c>
      <c r="K93" s="158">
        <f t="shared" si="8"/>
        <v>0</v>
      </c>
      <c r="L93" s="157">
        <f t="shared" si="9"/>
        <v>91731.474843715157</v>
      </c>
    </row>
    <row r="94" spans="1:12">
      <c r="A94" s="133">
        <v>54</v>
      </c>
      <c r="B94" s="3">
        <v>81</v>
      </c>
      <c r="C94" s="136">
        <v>5.6000000000000001E-2</v>
      </c>
      <c r="D94" s="162">
        <v>1.871590436727244E-3</v>
      </c>
      <c r="E94" s="163">
        <v>0</v>
      </c>
      <c r="F94" s="151">
        <f t="shared" si="7"/>
        <v>3.8548526106388955E-4</v>
      </c>
      <c r="G94" s="151">
        <f t="shared" si="10"/>
        <v>7.228233573896142E-7</v>
      </c>
      <c r="H94" s="151">
        <f t="shared" si="11"/>
        <v>0</v>
      </c>
      <c r="I94" s="156">
        <v>0</v>
      </c>
      <c r="J94" s="157">
        <f t="shared" si="12"/>
        <v>2388.1045930579999</v>
      </c>
      <c r="K94" s="158">
        <f t="shared" si="8"/>
        <v>0</v>
      </c>
      <c r="L94" s="157">
        <f t="shared" si="9"/>
        <v>89755.412829141234</v>
      </c>
    </row>
    <row r="95" spans="1:12">
      <c r="A95" s="133">
        <v>54</v>
      </c>
      <c r="B95" s="3">
        <v>82</v>
      </c>
      <c r="C95" s="136">
        <v>5.6000000000000001E-2</v>
      </c>
      <c r="D95" s="162">
        <v>1.871590436727244E-3</v>
      </c>
      <c r="E95" s="163">
        <v>0</v>
      </c>
      <c r="F95" s="151">
        <f t="shared" si="7"/>
        <v>3.8476379053578309E-4</v>
      </c>
      <c r="G95" s="151">
        <f t="shared" si="10"/>
        <v>7.2147052810648075E-7</v>
      </c>
      <c r="H95" s="151">
        <f t="shared" si="11"/>
        <v>0</v>
      </c>
      <c r="I95" s="156">
        <v>0</v>
      </c>
      <c r="J95" s="157">
        <f t="shared" si="12"/>
        <v>2388.1045930579999</v>
      </c>
      <c r="K95" s="158">
        <f t="shared" si="8"/>
        <v>0</v>
      </c>
      <c r="L95" s="157">
        <f t="shared" si="9"/>
        <v>87770.35774324782</v>
      </c>
    </row>
    <row r="96" spans="1:12">
      <c r="A96" s="133">
        <v>54</v>
      </c>
      <c r="B96" s="3">
        <v>83</v>
      </c>
      <c r="C96" s="136">
        <v>5.6000000000000001E-2</v>
      </c>
      <c r="D96" s="162">
        <v>1.871590436727244E-3</v>
      </c>
      <c r="E96" s="163">
        <v>0</v>
      </c>
      <c r="F96" s="151">
        <f t="shared" si="7"/>
        <v>3.8404367030501742E-4</v>
      </c>
      <c r="G96" s="151">
        <f t="shared" si="10"/>
        <v>7.2012023076569609E-7</v>
      </c>
      <c r="H96" s="151">
        <f t="shared" si="11"/>
        <v>0</v>
      </c>
      <c r="I96" s="156">
        <v>0</v>
      </c>
      <c r="J96" s="157">
        <f t="shared" si="12"/>
        <v>2388.1045930579999</v>
      </c>
      <c r="K96" s="158">
        <f t="shared" si="8"/>
        <v>0</v>
      </c>
      <c r="L96" s="157">
        <f t="shared" si="9"/>
        <v>85776.268658507761</v>
      </c>
    </row>
    <row r="97" spans="1:12">
      <c r="A97" s="133">
        <v>54</v>
      </c>
      <c r="B97" s="3">
        <v>84</v>
      </c>
      <c r="C97" s="136">
        <v>5.6000000000000001E-2</v>
      </c>
      <c r="D97" s="162">
        <v>1.871590436727244E-3</v>
      </c>
      <c r="E97" s="163">
        <v>0</v>
      </c>
      <c r="F97" s="151">
        <f t="shared" si="7"/>
        <v>3.8332489784438894E-4</v>
      </c>
      <c r="G97" s="151">
        <f t="shared" si="10"/>
        <v>7.1877246062850125E-7</v>
      </c>
      <c r="H97" s="151">
        <f t="shared" si="11"/>
        <v>0</v>
      </c>
      <c r="I97" s="156">
        <v>0</v>
      </c>
      <c r="J97" s="157">
        <f t="shared" si="12"/>
        <v>2388.1045930579999</v>
      </c>
      <c r="K97" s="158">
        <f t="shared" si="8"/>
        <v>0</v>
      </c>
      <c r="L97" s="157">
        <f t="shared" si="9"/>
        <v>83773.104461132461</v>
      </c>
    </row>
    <row r="98" spans="1:12">
      <c r="A98" s="133">
        <v>54</v>
      </c>
      <c r="B98" s="3">
        <v>85</v>
      </c>
      <c r="C98" s="136">
        <v>5.6000000000000001E-2</v>
      </c>
      <c r="D98" s="162">
        <v>1.871590436727244E-3</v>
      </c>
      <c r="E98" s="163">
        <v>0</v>
      </c>
      <c r="F98" s="151">
        <f t="shared" si="7"/>
        <v>3.8260747063142395E-4</v>
      </c>
      <c r="G98" s="151">
        <f t="shared" si="10"/>
        <v>7.1742721296500614E-7</v>
      </c>
      <c r="H98" s="151">
        <f t="shared" si="11"/>
        <v>0</v>
      </c>
      <c r="I98" s="156">
        <v>0</v>
      </c>
      <c r="J98" s="157">
        <f t="shared" si="12"/>
        <v>2388.1045930579999</v>
      </c>
      <c r="K98" s="158">
        <f t="shared" si="8"/>
        <v>0</v>
      </c>
      <c r="L98" s="157">
        <f t="shared" si="9"/>
        <v>81760.823850224202</v>
      </c>
    </row>
    <row r="99" spans="1:12">
      <c r="A99" s="133">
        <v>54</v>
      </c>
      <c r="B99" s="3">
        <v>86</v>
      </c>
      <c r="C99" s="136">
        <v>5.6000000000000001E-2</v>
      </c>
      <c r="D99" s="162">
        <v>1.871590436727244E-3</v>
      </c>
      <c r="E99" s="163">
        <v>0</v>
      </c>
      <c r="F99" s="151">
        <f t="shared" si="7"/>
        <v>3.8189138614836977E-4</v>
      </c>
      <c r="G99" s="151">
        <f t="shared" si="10"/>
        <v>7.1608448305417289E-7</v>
      </c>
      <c r="H99" s="151">
        <f t="shared" si="11"/>
        <v>0</v>
      </c>
      <c r="I99" s="156">
        <v>0</v>
      </c>
      <c r="J99" s="157">
        <f t="shared" si="12"/>
        <v>2459.74773084974</v>
      </c>
      <c r="K99" s="158">
        <f t="shared" si="8"/>
        <v>0</v>
      </c>
      <c r="L99" s="157">
        <f t="shared" si="9"/>
        <v>79667.579359995681</v>
      </c>
    </row>
    <row r="100" spans="1:12">
      <c r="A100" s="133">
        <v>54</v>
      </c>
      <c r="B100" s="3">
        <v>87</v>
      </c>
      <c r="C100" s="136">
        <v>5.6000000000000001E-2</v>
      </c>
      <c r="D100" s="162">
        <v>1.871590436727244E-3</v>
      </c>
      <c r="E100" s="163">
        <v>0</v>
      </c>
      <c r="F100" s="151">
        <f t="shared" si="7"/>
        <v>3.8117664188218596E-4</v>
      </c>
      <c r="G100" s="151">
        <f t="shared" si="10"/>
        <v>7.1474426618379998E-7</v>
      </c>
      <c r="H100" s="151">
        <f t="shared" si="11"/>
        <v>0</v>
      </c>
      <c r="I100" s="156">
        <v>0</v>
      </c>
      <c r="J100" s="157">
        <f t="shared" si="12"/>
        <v>2459.74773084974</v>
      </c>
      <c r="K100" s="158">
        <f t="shared" si="8"/>
        <v>0</v>
      </c>
      <c r="L100" s="157">
        <f t="shared" si="9"/>
        <v>77564.808500224652</v>
      </c>
    </row>
    <row r="101" spans="1:12">
      <c r="A101" s="133">
        <v>54</v>
      </c>
      <c r="B101" s="3">
        <v>88</v>
      </c>
      <c r="C101" s="136">
        <v>5.6000000000000001E-2</v>
      </c>
      <c r="D101" s="162">
        <v>1.871590436727244E-3</v>
      </c>
      <c r="E101" s="163">
        <v>0</v>
      </c>
      <c r="F101" s="151">
        <f t="shared" si="7"/>
        <v>3.8046323532453546E-4</v>
      </c>
      <c r="G101" s="151">
        <f t="shared" si="10"/>
        <v>7.1340655765050477E-7</v>
      </c>
      <c r="H101" s="151">
        <f t="shared" si="11"/>
        <v>0</v>
      </c>
      <c r="I101" s="156">
        <v>0</v>
      </c>
      <c r="J101" s="157">
        <f t="shared" si="12"/>
        <v>2459.74773084974</v>
      </c>
      <c r="K101" s="158">
        <f t="shared" si="8"/>
        <v>0</v>
      </c>
      <c r="L101" s="157">
        <f t="shared" si="9"/>
        <v>75452.467916340218</v>
      </c>
    </row>
    <row r="102" spans="1:12">
      <c r="A102" s="133">
        <v>54</v>
      </c>
      <c r="B102" s="3">
        <v>89</v>
      </c>
      <c r="C102" s="136">
        <v>5.6000000000000001E-2</v>
      </c>
      <c r="D102" s="162">
        <v>1.871590436727244E-3</v>
      </c>
      <c r="E102" s="163">
        <v>0</v>
      </c>
      <c r="F102" s="151">
        <f t="shared" si="7"/>
        <v>3.7975116397177578E-4</v>
      </c>
      <c r="G102" s="151">
        <f t="shared" si="10"/>
        <v>7.1207135275970753E-7</v>
      </c>
      <c r="H102" s="151">
        <f t="shared" si="11"/>
        <v>0</v>
      </c>
      <c r="I102" s="156">
        <v>0</v>
      </c>
      <c r="J102" s="157">
        <f t="shared" si="12"/>
        <v>2459.74773084974</v>
      </c>
      <c r="K102" s="158">
        <f t="shared" si="8"/>
        <v>0</v>
      </c>
      <c r="L102" s="157">
        <f t="shared" si="9"/>
        <v>73330.514056464526</v>
      </c>
    </row>
    <row r="103" spans="1:12">
      <c r="A103" s="133">
        <v>54</v>
      </c>
      <c r="B103" s="3">
        <v>90</v>
      </c>
      <c r="C103" s="136">
        <v>5.6000000000000001E-2</v>
      </c>
      <c r="D103" s="162">
        <v>1.871590436727244E-3</v>
      </c>
      <c r="E103" s="163">
        <v>0</v>
      </c>
      <c r="F103" s="151">
        <f t="shared" si="7"/>
        <v>3.7904042532495015E-4</v>
      </c>
      <c r="G103" s="151">
        <f t="shared" si="10"/>
        <v>7.1073864682561512E-7</v>
      </c>
      <c r="H103" s="151">
        <f t="shared" si="11"/>
        <v>0</v>
      </c>
      <c r="I103" s="156">
        <v>0</v>
      </c>
      <c r="J103" s="157">
        <f t="shared" si="12"/>
        <v>2459.74773084974</v>
      </c>
      <c r="K103" s="158">
        <f t="shared" si="8"/>
        <v>0</v>
      </c>
      <c r="L103" s="157">
        <f t="shared" si="9"/>
        <v>71198.903170514866</v>
      </c>
    </row>
    <row r="104" spans="1:12">
      <c r="A104" s="133">
        <v>54</v>
      </c>
      <c r="B104" s="3">
        <v>91</v>
      </c>
      <c r="C104" s="136">
        <v>5.6000000000000001E-2</v>
      </c>
      <c r="D104" s="162">
        <v>1.871590436727244E-3</v>
      </c>
      <c r="E104" s="163">
        <v>0</v>
      </c>
      <c r="F104" s="151">
        <f t="shared" si="7"/>
        <v>3.7833101688977894E-4</v>
      </c>
      <c r="G104" s="151">
        <f t="shared" si="10"/>
        <v>7.0940843517120382E-7</v>
      </c>
      <c r="H104" s="151">
        <f t="shared" si="11"/>
        <v>0</v>
      </c>
      <c r="I104" s="156">
        <v>0</v>
      </c>
      <c r="J104" s="157">
        <f t="shared" si="12"/>
        <v>2459.74773084974</v>
      </c>
      <c r="K104" s="158">
        <f t="shared" si="8"/>
        <v>0</v>
      </c>
      <c r="L104" s="157">
        <f t="shared" si="9"/>
        <v>69057.591309301599</v>
      </c>
    </row>
    <row r="105" spans="1:12">
      <c r="A105" s="133">
        <v>54</v>
      </c>
      <c r="B105" s="3">
        <v>92</v>
      </c>
      <c r="C105" s="136">
        <v>5.6000000000000001E-2</v>
      </c>
      <c r="D105" s="162">
        <v>1.871590436727244E-3</v>
      </c>
      <c r="E105" s="163">
        <v>0</v>
      </c>
      <c r="F105" s="151">
        <f t="shared" si="7"/>
        <v>3.7762293617665072E-4</v>
      </c>
      <c r="G105" s="151">
        <f t="shared" si="10"/>
        <v>7.0808071312820369E-7</v>
      </c>
      <c r="H105" s="151">
        <f t="shared" si="11"/>
        <v>0</v>
      </c>
      <c r="I105" s="156">
        <v>0</v>
      </c>
      <c r="J105" s="157">
        <f t="shared" si="12"/>
        <v>2459.74773084974</v>
      </c>
      <c r="K105" s="158">
        <f t="shared" si="8"/>
        <v>0</v>
      </c>
      <c r="L105" s="157">
        <f t="shared" si="9"/>
        <v>66906.534323622021</v>
      </c>
    </row>
    <row r="106" spans="1:12">
      <c r="A106" s="133">
        <v>55</v>
      </c>
      <c r="B106" s="3">
        <v>93</v>
      </c>
      <c r="C106" s="136">
        <v>5.7000000000000002E-2</v>
      </c>
      <c r="D106" s="162">
        <v>1.920149116980796E-3</v>
      </c>
      <c r="E106" s="163">
        <v>0</v>
      </c>
      <c r="F106" s="151">
        <f t="shared" si="7"/>
        <v>3.7689784382919945E-4</v>
      </c>
      <c r="G106" s="151">
        <f t="shared" si="10"/>
        <v>7.2509234745129135E-7</v>
      </c>
      <c r="H106" s="151">
        <f t="shared" si="11"/>
        <v>0</v>
      </c>
      <c r="I106" s="156">
        <v>0</v>
      </c>
      <c r="J106" s="157">
        <f t="shared" si="12"/>
        <v>2459.74773084974</v>
      </c>
      <c r="K106" s="158">
        <f t="shared" si="8"/>
        <v>0</v>
      </c>
      <c r="L106" s="157">
        <f t="shared" si="9"/>
        <v>64750.89223221883</v>
      </c>
    </row>
    <row r="107" spans="1:12">
      <c r="A107" s="133">
        <v>55</v>
      </c>
      <c r="B107" s="3">
        <v>94</v>
      </c>
      <c r="C107" s="136">
        <v>5.7000000000000002E-2</v>
      </c>
      <c r="D107" s="162">
        <v>1.920149116980796E-3</v>
      </c>
      <c r="E107" s="163">
        <v>0</v>
      </c>
      <c r="F107" s="151">
        <f t="shared" si="7"/>
        <v>3.7617414376717883E-4</v>
      </c>
      <c r="G107" s="151">
        <f t="shared" si="10"/>
        <v>7.237000620206033E-7</v>
      </c>
      <c r="H107" s="151">
        <f t="shared" si="11"/>
        <v>0</v>
      </c>
      <c r="I107" s="156">
        <v>0</v>
      </c>
      <c r="J107" s="157">
        <f t="shared" si="12"/>
        <v>2459.74773084974</v>
      </c>
      <c r="K107" s="158">
        <f t="shared" si="8"/>
        <v>0</v>
      </c>
      <c r="L107" s="157">
        <f t="shared" si="9"/>
        <v>62585.268988681222</v>
      </c>
    </row>
    <row r="108" spans="1:12">
      <c r="A108" s="133">
        <v>55</v>
      </c>
      <c r="B108" s="3">
        <v>95</v>
      </c>
      <c r="C108" s="136">
        <v>5.7000000000000002E-2</v>
      </c>
      <c r="D108" s="162">
        <v>1.920149116980796E-3</v>
      </c>
      <c r="E108" s="163">
        <v>0</v>
      </c>
      <c r="F108" s="151">
        <f t="shared" si="7"/>
        <v>3.7545183331719325E-4</v>
      </c>
      <c r="G108" s="151">
        <f t="shared" si="10"/>
        <v>7.223104499855555E-7</v>
      </c>
      <c r="H108" s="151">
        <f t="shared" si="11"/>
        <v>0</v>
      </c>
      <c r="I108" s="156">
        <v>0</v>
      </c>
      <c r="J108" s="157">
        <f t="shared" si="12"/>
        <v>2459.74773084974</v>
      </c>
      <c r="K108" s="158">
        <f t="shared" si="8"/>
        <v>0</v>
      </c>
      <c r="L108" s="157">
        <f t="shared" si="9"/>
        <v>60409.618377824241</v>
      </c>
    </row>
    <row r="109" spans="1:12">
      <c r="A109" s="133">
        <v>55</v>
      </c>
      <c r="B109" s="3">
        <v>96</v>
      </c>
      <c r="C109" s="136">
        <v>5.7000000000000002E-2</v>
      </c>
      <c r="D109" s="162">
        <v>1.920149116980796E-3</v>
      </c>
      <c r="E109" s="163">
        <v>0</v>
      </c>
      <c r="F109" s="151">
        <f t="shared" si="7"/>
        <v>3.7473090981098045E-4</v>
      </c>
      <c r="G109" s="151">
        <f t="shared" si="10"/>
        <v>7.2092350621282961E-7</v>
      </c>
      <c r="H109" s="151">
        <f t="shared" si="11"/>
        <v>0</v>
      </c>
      <c r="I109" s="156">
        <v>0</v>
      </c>
      <c r="J109" s="157">
        <f t="shared" si="12"/>
        <v>2459.74773084974</v>
      </c>
      <c r="K109" s="158">
        <f t="shared" si="8"/>
        <v>0</v>
      </c>
      <c r="L109" s="157">
        <f t="shared" si="9"/>
        <v>58223.893970475285</v>
      </c>
    </row>
    <row r="110" spans="1:12">
      <c r="A110" s="133">
        <v>55</v>
      </c>
      <c r="B110" s="3">
        <v>97</v>
      </c>
      <c r="C110" s="136">
        <v>5.7000000000000002E-2</v>
      </c>
      <c r="D110" s="162">
        <v>1.920149116980796E-3</v>
      </c>
      <c r="E110" s="163">
        <v>0</v>
      </c>
      <c r="F110" s="151">
        <f t="shared" si="7"/>
        <v>3.740113705854015E-4</v>
      </c>
      <c r="G110" s="151">
        <f t="shared" si="10"/>
        <v>7.1953922557896443E-7</v>
      </c>
      <c r="H110" s="151">
        <f t="shared" si="11"/>
        <v>0</v>
      </c>
      <c r="I110" s="156">
        <v>0</v>
      </c>
      <c r="J110" s="157">
        <f t="shared" si="12"/>
        <v>2459.74773084974</v>
      </c>
      <c r="K110" s="158">
        <f t="shared" si="8"/>
        <v>0</v>
      </c>
      <c r="L110" s="157">
        <f t="shared" si="9"/>
        <v>56028.049122483295</v>
      </c>
    </row>
    <row r="111" spans="1:12">
      <c r="A111" s="133">
        <v>55</v>
      </c>
      <c r="B111" s="3">
        <v>98</v>
      </c>
      <c r="C111" s="136">
        <v>5.7000000000000002E-2</v>
      </c>
      <c r="D111" s="162">
        <v>1.920149116980796E-3</v>
      </c>
      <c r="E111" s="163">
        <v>0</v>
      </c>
      <c r="F111" s="151">
        <f t="shared" si="7"/>
        <v>3.7329321298243114E-4</v>
      </c>
      <c r="G111" s="151">
        <f t="shared" si="10"/>
        <v>7.1815760297033596E-7</v>
      </c>
      <c r="H111" s="151">
        <f t="shared" si="11"/>
        <v>0</v>
      </c>
      <c r="I111" s="156">
        <v>0</v>
      </c>
      <c r="J111" s="157">
        <f t="shared" si="12"/>
        <v>2533.5401627752317</v>
      </c>
      <c r="K111" s="158">
        <f t="shared" si="8"/>
        <v>0</v>
      </c>
      <c r="L111" s="157">
        <f t="shared" si="9"/>
        <v>53748.073900558782</v>
      </c>
    </row>
    <row r="112" spans="1:12">
      <c r="A112" s="133">
        <v>55</v>
      </c>
      <c r="B112" s="3">
        <v>99</v>
      </c>
      <c r="C112" s="136">
        <v>5.7000000000000002E-2</v>
      </c>
      <c r="D112" s="162">
        <v>1.920149116980796E-3</v>
      </c>
      <c r="E112" s="163">
        <v>0</v>
      </c>
      <c r="F112" s="151">
        <f t="shared" si="7"/>
        <v>3.7257643434914802E-4</v>
      </c>
      <c r="G112" s="151">
        <f t="shared" si="10"/>
        <v>7.1677863328313935E-7</v>
      </c>
      <c r="H112" s="151">
        <f t="shared" si="11"/>
        <v>0</v>
      </c>
      <c r="I112" s="156">
        <v>0</v>
      </c>
      <c r="J112" s="157">
        <f t="shared" ref="J112:J133" si="13">C$5*(1+C$6)^(TRUNC((B112-B$15)/12))</f>
        <v>2533.5401627752317</v>
      </c>
      <c r="K112" s="158">
        <f t="shared" si="8"/>
        <v>0</v>
      </c>
      <c r="L112" s="157">
        <f t="shared" si="9"/>
        <v>51457.54183357938</v>
      </c>
    </row>
    <row r="113" spans="1:12">
      <c r="A113" s="133">
        <v>55</v>
      </c>
      <c r="B113" s="3">
        <v>100</v>
      </c>
      <c r="C113" s="136">
        <v>5.7000000000000002E-2</v>
      </c>
      <c r="D113" s="162">
        <v>1.920149116980796E-3</v>
      </c>
      <c r="E113" s="163">
        <v>0</v>
      </c>
      <c r="F113" s="151">
        <f t="shared" si="7"/>
        <v>3.7186103203772466E-4</v>
      </c>
      <c r="G113" s="151">
        <f t="shared" si="10"/>
        <v>7.1540231142337013E-7</v>
      </c>
      <c r="H113" s="151">
        <f t="shared" si="11"/>
        <v>0</v>
      </c>
      <c r="I113" s="156">
        <v>0</v>
      </c>
      <c r="J113" s="157">
        <f t="shared" si="13"/>
        <v>2533.5401627752317</v>
      </c>
      <c r="K113" s="158">
        <f t="shared" si="8"/>
        <v>0</v>
      </c>
      <c r="L113" s="157">
        <f t="shared" si="9"/>
        <v>49156.404040760579</v>
      </c>
    </row>
    <row r="114" spans="1:12">
      <c r="A114" s="133">
        <v>55</v>
      </c>
      <c r="B114" s="3">
        <v>101</v>
      </c>
      <c r="C114" s="136">
        <v>5.7000000000000002E-2</v>
      </c>
      <c r="D114" s="162">
        <v>1.920149116980796E-3</v>
      </c>
      <c r="E114" s="163">
        <v>0</v>
      </c>
      <c r="F114" s="151">
        <f t="shared" si="7"/>
        <v>3.7114700340541788E-4</v>
      </c>
      <c r="G114" s="151">
        <f t="shared" si="10"/>
        <v>7.140286323068045E-7</v>
      </c>
      <c r="H114" s="151">
        <f t="shared" si="11"/>
        <v>0</v>
      </c>
      <c r="I114" s="156">
        <v>0</v>
      </c>
      <c r="J114" s="157">
        <f t="shared" si="13"/>
        <v>2533.5401627752317</v>
      </c>
      <c r="K114" s="158">
        <f t="shared" si="8"/>
        <v>0</v>
      </c>
      <c r="L114" s="157">
        <f t="shared" si="9"/>
        <v>46844.611414987827</v>
      </c>
    </row>
    <row r="115" spans="1:12">
      <c r="A115" s="133">
        <v>55</v>
      </c>
      <c r="B115" s="3">
        <v>102</v>
      </c>
      <c r="C115" s="136">
        <v>5.7000000000000002E-2</v>
      </c>
      <c r="D115" s="162">
        <v>1.920149116980796E-3</v>
      </c>
      <c r="E115" s="163">
        <v>0</v>
      </c>
      <c r="F115" s="151">
        <f t="shared" si="7"/>
        <v>3.704343458145589E-4</v>
      </c>
      <c r="G115" s="151">
        <f t="shared" si="10"/>
        <v>7.1265759085898159E-7</v>
      </c>
      <c r="H115" s="151">
        <f t="shared" si="11"/>
        <v>0</v>
      </c>
      <c r="I115" s="156">
        <v>0</v>
      </c>
      <c r="J115" s="157">
        <f t="shared" si="13"/>
        <v>2533.5401627752317</v>
      </c>
      <c r="K115" s="158">
        <f t="shared" si="8"/>
        <v>0</v>
      </c>
      <c r="L115" s="157">
        <f t="shared" si="9"/>
        <v>44522.114621768575</v>
      </c>
    </row>
    <row r="116" spans="1:12">
      <c r="A116" s="133">
        <v>55</v>
      </c>
      <c r="B116" s="3">
        <v>103</v>
      </c>
      <c r="C116" s="136">
        <v>5.7000000000000002E-2</v>
      </c>
      <c r="D116" s="162">
        <v>1.920149116980796E-3</v>
      </c>
      <c r="E116" s="163">
        <v>0</v>
      </c>
      <c r="F116" s="151">
        <f t="shared" si="7"/>
        <v>3.6972305663254373E-4</v>
      </c>
      <c r="G116" s="151">
        <f t="shared" si="10"/>
        <v>7.1128918201518413E-7</v>
      </c>
      <c r="H116" s="151">
        <f t="shared" si="11"/>
        <v>0</v>
      </c>
      <c r="I116" s="156">
        <v>0</v>
      </c>
      <c r="J116" s="157">
        <f t="shared" si="13"/>
        <v>2533.5401627752317</v>
      </c>
      <c r="K116" s="158">
        <f t="shared" si="8"/>
        <v>0</v>
      </c>
      <c r="L116" s="157">
        <f t="shared" si="9"/>
        <v>42188.864098179474</v>
      </c>
    </row>
    <row r="117" spans="1:12">
      <c r="A117" s="133">
        <v>55</v>
      </c>
      <c r="B117" s="3">
        <v>104</v>
      </c>
      <c r="C117" s="136">
        <v>5.7000000000000002E-2</v>
      </c>
      <c r="D117" s="162">
        <v>1.920149116980796E-3</v>
      </c>
      <c r="E117" s="163">
        <v>0</v>
      </c>
      <c r="F117" s="151">
        <f t="shared" si="7"/>
        <v>3.6901313323182332E-4</v>
      </c>
      <c r="G117" s="151">
        <f t="shared" si="10"/>
        <v>7.0992340072041967E-7</v>
      </c>
      <c r="H117" s="151">
        <f t="shared" si="11"/>
        <v>0</v>
      </c>
      <c r="I117" s="156">
        <v>0</v>
      </c>
      <c r="J117" s="157">
        <f t="shared" si="13"/>
        <v>2533.5401627752317</v>
      </c>
      <c r="K117" s="158">
        <f t="shared" si="8"/>
        <v>0</v>
      </c>
      <c r="L117" s="157">
        <f t="shared" si="9"/>
        <v>39844.810051808679</v>
      </c>
    </row>
    <row r="118" spans="1:12">
      <c r="A118" s="133">
        <v>56</v>
      </c>
      <c r="B118" s="3">
        <v>105</v>
      </c>
      <c r="C118" s="136">
        <v>5.8000000000000003E-2</v>
      </c>
      <c r="D118" s="162">
        <v>1.9405149073634664E-3</v>
      </c>
      <c r="E118" s="163">
        <v>0</v>
      </c>
      <c r="F118" s="151">
        <f t="shared" si="7"/>
        <v>3.6829705774577405E-4</v>
      </c>
      <c r="G118" s="151">
        <f t="shared" si="10"/>
        <v>7.1607548604925415E-7</v>
      </c>
      <c r="H118" s="151">
        <f t="shared" si="11"/>
        <v>0</v>
      </c>
      <c r="I118" s="156">
        <v>0</v>
      </c>
      <c r="J118" s="157">
        <f t="shared" si="13"/>
        <v>2533.5401627752317</v>
      </c>
      <c r="K118" s="158">
        <f t="shared" si="8"/>
        <v>0</v>
      </c>
      <c r="L118" s="157">
        <f t="shared" si="9"/>
        <v>37492.956924389589</v>
      </c>
    </row>
    <row r="119" spans="1:12">
      <c r="A119" s="133">
        <v>56</v>
      </c>
      <c r="B119" s="3">
        <v>106</v>
      </c>
      <c r="C119" s="136">
        <v>5.8000000000000003E-2</v>
      </c>
      <c r="D119" s="162">
        <v>1.9405149073634664E-3</v>
      </c>
      <c r="E119" s="163">
        <v>0</v>
      </c>
      <c r="F119" s="151">
        <f t="shared" si="7"/>
        <v>3.6758237181488029E-4</v>
      </c>
      <c r="G119" s="151">
        <f t="shared" si="10"/>
        <v>7.1468593089377795E-7</v>
      </c>
      <c r="H119" s="151">
        <f t="shared" si="11"/>
        <v>0</v>
      </c>
      <c r="I119" s="156">
        <v>0</v>
      </c>
      <c r="J119" s="157">
        <f t="shared" si="13"/>
        <v>2533.5401627752317</v>
      </c>
      <c r="K119" s="158">
        <f t="shared" si="8"/>
        <v>0</v>
      </c>
      <c r="L119" s="157">
        <f t="shared" si="9"/>
        <v>35130.027942870889</v>
      </c>
    </row>
    <row r="120" spans="1:12">
      <c r="A120" s="133">
        <v>56</v>
      </c>
      <c r="B120" s="3">
        <v>107</v>
      </c>
      <c r="C120" s="136">
        <v>5.8000000000000003E-2</v>
      </c>
      <c r="D120" s="162">
        <v>1.9405149073634664E-3</v>
      </c>
      <c r="E120" s="163">
        <v>0</v>
      </c>
      <c r="F120" s="151">
        <f t="shared" si="7"/>
        <v>3.668690727426895E-4</v>
      </c>
      <c r="G120" s="151">
        <f t="shared" si="10"/>
        <v>7.1329907219079569E-7</v>
      </c>
      <c r="H120" s="151">
        <f t="shared" si="11"/>
        <v>0</v>
      </c>
      <c r="I120" s="156">
        <v>0</v>
      </c>
      <c r="J120" s="157">
        <f t="shared" si="13"/>
        <v>2533.5401627752317</v>
      </c>
      <c r="K120" s="158">
        <f t="shared" si="8"/>
        <v>0</v>
      </c>
      <c r="L120" s="157">
        <f t="shared" si="9"/>
        <v>32755.970946451125</v>
      </c>
    </row>
    <row r="121" spans="1:12">
      <c r="A121" s="133">
        <v>56</v>
      </c>
      <c r="B121" s="3">
        <v>108</v>
      </c>
      <c r="C121" s="136">
        <v>5.8000000000000003E-2</v>
      </c>
      <c r="D121" s="162">
        <v>1.9405149073634664E-3</v>
      </c>
      <c r="E121" s="163">
        <v>0</v>
      </c>
      <c r="F121" s="151">
        <f t="shared" si="7"/>
        <v>3.6615715783798171E-4</v>
      </c>
      <c r="G121" s="151">
        <f t="shared" si="10"/>
        <v>7.1191490470780093E-7</v>
      </c>
      <c r="H121" s="151">
        <f t="shared" si="11"/>
        <v>0</v>
      </c>
      <c r="I121" s="156">
        <v>0</v>
      </c>
      <c r="J121" s="157">
        <f t="shared" si="13"/>
        <v>2533.5401627752317</v>
      </c>
      <c r="K121" s="158">
        <f t="shared" si="8"/>
        <v>0</v>
      </c>
      <c r="L121" s="157">
        <f t="shared" si="9"/>
        <v>30370.733528681936</v>
      </c>
    </row>
    <row r="122" spans="1:12">
      <c r="A122" s="133">
        <v>56</v>
      </c>
      <c r="B122" s="3">
        <v>109</v>
      </c>
      <c r="C122" s="136">
        <v>5.8000000000000003E-2</v>
      </c>
      <c r="D122" s="162">
        <v>1.9405149073634664E-3</v>
      </c>
      <c r="E122" s="163">
        <v>0</v>
      </c>
      <c r="F122" s="151">
        <f t="shared" si="7"/>
        <v>3.6544662441475928E-4</v>
      </c>
      <c r="G122" s="151">
        <f t="shared" si="10"/>
        <v>7.1053342322244125E-7</v>
      </c>
      <c r="H122" s="151">
        <f t="shared" si="11"/>
        <v>0</v>
      </c>
      <c r="I122" s="156">
        <v>0</v>
      </c>
      <c r="J122" s="157">
        <f t="shared" si="13"/>
        <v>2533.5401627752317</v>
      </c>
      <c r="K122" s="158">
        <f t="shared" si="8"/>
        <v>0</v>
      </c>
      <c r="L122" s="157">
        <f t="shared" si="9"/>
        <v>27974.263036311218</v>
      </c>
    </row>
    <row r="123" spans="1:12">
      <c r="A123" s="133">
        <v>56</v>
      </c>
      <c r="B123" s="3">
        <v>110</v>
      </c>
      <c r="C123" s="136">
        <v>5.8000000000000003E-2</v>
      </c>
      <c r="D123" s="162">
        <v>1.9405149073634664E-3</v>
      </c>
      <c r="E123" s="163">
        <v>0</v>
      </c>
      <c r="F123" s="151">
        <f t="shared" si="7"/>
        <v>3.6473746979223676E-4</v>
      </c>
      <c r="G123" s="151">
        <f t="shared" si="10"/>
        <v>7.0915462252249815E-7</v>
      </c>
      <c r="H123" s="151">
        <f t="shared" si="11"/>
        <v>0</v>
      </c>
      <c r="I123" s="156">
        <v>0</v>
      </c>
      <c r="J123" s="157">
        <f t="shared" si="13"/>
        <v>2609.5463676584891</v>
      </c>
      <c r="K123" s="158">
        <f t="shared" si="8"/>
        <v>0</v>
      </c>
      <c r="L123" s="157">
        <f t="shared" si="9"/>
        <v>25490.32160104849</v>
      </c>
    </row>
    <row r="124" spans="1:12">
      <c r="A124" s="133">
        <v>56</v>
      </c>
      <c r="B124" s="3">
        <v>111</v>
      </c>
      <c r="C124" s="136">
        <v>5.8000000000000003E-2</v>
      </c>
      <c r="D124" s="162">
        <v>1.9405149073634664E-3</v>
      </c>
      <c r="E124" s="163">
        <v>0</v>
      </c>
      <c r="F124" s="151">
        <f t="shared" si="7"/>
        <v>3.6402969129483088E-4</v>
      </c>
      <c r="G124" s="151">
        <f t="shared" si="10"/>
        <v>7.0777849740586743E-7</v>
      </c>
      <c r="H124" s="151">
        <f t="shared" si="11"/>
        <v>0</v>
      </c>
      <c r="I124" s="156">
        <v>0</v>
      </c>
      <c r="J124" s="157">
        <f t="shared" si="13"/>
        <v>2609.5463676584891</v>
      </c>
      <c r="K124" s="158">
        <f t="shared" si="8"/>
        <v>0</v>
      </c>
      <c r="L124" s="157">
        <f t="shared" si="9"/>
        <v>22994.682252932191</v>
      </c>
    </row>
    <row r="125" spans="1:12">
      <c r="A125" s="133">
        <v>56</v>
      </c>
      <c r="B125" s="3">
        <v>112</v>
      </c>
      <c r="C125" s="136">
        <v>5.8000000000000003E-2</v>
      </c>
      <c r="D125" s="162">
        <v>1.9405149073634664E-3</v>
      </c>
      <c r="E125" s="163">
        <v>0</v>
      </c>
      <c r="F125" s="151">
        <f t="shared" si="7"/>
        <v>3.6332328625215032E-4</v>
      </c>
      <c r="G125" s="151">
        <f t="shared" si="10"/>
        <v>7.0640504268054004E-7</v>
      </c>
      <c r="H125" s="151">
        <f t="shared" si="11"/>
        <v>0</v>
      </c>
      <c r="I125" s="156">
        <v>0</v>
      </c>
      <c r="J125" s="157">
        <f t="shared" si="13"/>
        <v>2609.5463676584891</v>
      </c>
      <c r="K125" s="158">
        <f t="shared" si="8"/>
        <v>0</v>
      </c>
      <c r="L125" s="157">
        <f t="shared" si="9"/>
        <v>20487.289901627588</v>
      </c>
    </row>
    <row r="126" spans="1:12">
      <c r="A126" s="133">
        <v>56</v>
      </c>
      <c r="B126" s="3">
        <v>113</v>
      </c>
      <c r="C126" s="136">
        <v>5.8000000000000003E-2</v>
      </c>
      <c r="D126" s="162">
        <v>1.9405149073634664E-3</v>
      </c>
      <c r="E126" s="163">
        <v>0</v>
      </c>
      <c r="F126" s="151">
        <f t="shared" si="7"/>
        <v>3.6261825199898574E-4</v>
      </c>
      <c r="G126" s="151">
        <f t="shared" si="10"/>
        <v>7.0503425316458165E-7</v>
      </c>
      <c r="H126" s="151">
        <f t="shared" si="11"/>
        <v>0</v>
      </c>
      <c r="I126" s="156">
        <v>0</v>
      </c>
      <c r="J126" s="157">
        <f t="shared" si="13"/>
        <v>2609.5463676584891</v>
      </c>
      <c r="K126" s="158">
        <f t="shared" si="8"/>
        <v>0</v>
      </c>
      <c r="L126" s="157">
        <f t="shared" si="9"/>
        <v>17968.089197356654</v>
      </c>
    </row>
    <row r="127" spans="1:12">
      <c r="A127" s="133">
        <v>56</v>
      </c>
      <c r="B127" s="3">
        <v>114</v>
      </c>
      <c r="C127" s="136">
        <v>5.8000000000000003E-2</v>
      </c>
      <c r="D127" s="162">
        <v>1.9405149073634664E-3</v>
      </c>
      <c r="E127" s="163">
        <v>0</v>
      </c>
      <c r="F127" s="151">
        <f t="shared" si="7"/>
        <v>3.6191458587529963E-4</v>
      </c>
      <c r="G127" s="151">
        <f t="shared" si="10"/>
        <v>7.0366612368611391E-7</v>
      </c>
      <c r="H127" s="151">
        <f t="shared" si="11"/>
        <v>0</v>
      </c>
      <c r="I127" s="156">
        <v>0</v>
      </c>
      <c r="J127" s="157">
        <f t="shared" si="13"/>
        <v>2609.5463676584891</v>
      </c>
      <c r="K127" s="158">
        <f t="shared" si="8"/>
        <v>0</v>
      </c>
      <c r="L127" s="157">
        <f t="shared" si="9"/>
        <v>15437.024529676251</v>
      </c>
    </row>
    <row r="128" spans="1:12">
      <c r="A128" s="133">
        <v>56</v>
      </c>
      <c r="B128" s="3">
        <v>115</v>
      </c>
      <c r="C128" s="136">
        <v>5.8000000000000003E-2</v>
      </c>
      <c r="D128" s="162">
        <v>1.9405149073634664E-3</v>
      </c>
      <c r="E128" s="163">
        <v>0</v>
      </c>
      <c r="F128" s="151">
        <f t="shared" si="7"/>
        <v>3.6121228522621631E-4</v>
      </c>
      <c r="G128" s="151">
        <f t="shared" si="10"/>
        <v>7.0230064908329442E-7</v>
      </c>
      <c r="H128" s="151">
        <f t="shared" si="11"/>
        <v>0</v>
      </c>
      <c r="I128" s="156">
        <v>0</v>
      </c>
      <c r="J128" s="157">
        <f t="shared" si="13"/>
        <v>2609.5463676584891</v>
      </c>
      <c r="K128" s="158">
        <f t="shared" si="8"/>
        <v>0</v>
      </c>
      <c r="L128" s="157">
        <f t="shared" si="9"/>
        <v>12894.04002625055</v>
      </c>
    </row>
    <row r="129" spans="1:12">
      <c r="A129" s="133">
        <v>56</v>
      </c>
      <c r="B129" s="3">
        <v>116</v>
      </c>
      <c r="C129" s="136">
        <v>5.8000000000000003E-2</v>
      </c>
      <c r="D129" s="162">
        <v>1.9405149073634664E-3</v>
      </c>
      <c r="E129" s="163">
        <v>0</v>
      </c>
      <c r="F129" s="151">
        <f t="shared" si="7"/>
        <v>3.6051134740201204E-4</v>
      </c>
      <c r="G129" s="151">
        <f t="shared" si="10"/>
        <v>7.0093782420429717E-7</v>
      </c>
      <c r="H129" s="151">
        <f t="shared" si="11"/>
        <v>0</v>
      </c>
      <c r="I129" s="156">
        <v>0</v>
      </c>
      <c r="J129" s="157">
        <f t="shared" si="13"/>
        <v>2609.5463676584891</v>
      </c>
      <c r="K129" s="158">
        <f t="shared" si="8"/>
        <v>0</v>
      </c>
      <c r="L129" s="157">
        <f t="shared" si="9"/>
        <v>10339.079551617657</v>
      </c>
    </row>
    <row r="130" spans="1:12">
      <c r="A130" s="133">
        <v>57</v>
      </c>
      <c r="B130" s="3">
        <v>117</v>
      </c>
      <c r="C130" s="136">
        <v>5.8999999999999997E-2</v>
      </c>
      <c r="D130" s="162">
        <v>1.9649300868866959E-3</v>
      </c>
      <c r="E130" s="163">
        <v>0</v>
      </c>
      <c r="F130" s="151">
        <f t="shared" si="7"/>
        <v>3.5980296780883779E-4</v>
      </c>
      <c r="G130" s="151">
        <f t="shared" si="10"/>
        <v>7.0837959317427528E-7</v>
      </c>
      <c r="H130" s="151">
        <f t="shared" si="11"/>
        <v>0</v>
      </c>
      <c r="I130" s="156">
        <v>0</v>
      </c>
      <c r="J130" s="157">
        <f t="shared" si="13"/>
        <v>2609.5463676584891</v>
      </c>
      <c r="K130" s="158">
        <f t="shared" si="8"/>
        <v>0</v>
      </c>
      <c r="L130" s="157">
        <f t="shared" si="9"/>
        <v>7772.8015786074029</v>
      </c>
    </row>
    <row r="131" spans="1:12">
      <c r="A131" s="133">
        <v>57</v>
      </c>
      <c r="B131" s="3">
        <v>118</v>
      </c>
      <c r="C131" s="136">
        <v>5.8999999999999997E-2</v>
      </c>
      <c r="D131" s="162">
        <v>1.9649300868866959E-3</v>
      </c>
      <c r="E131" s="163">
        <v>0</v>
      </c>
      <c r="F131" s="151">
        <f t="shared" si="7"/>
        <v>3.5909598013203909E-4</v>
      </c>
      <c r="G131" s="151">
        <f t="shared" si="10"/>
        <v>7.0698767679871072E-7</v>
      </c>
      <c r="H131" s="151">
        <f t="shared" si="11"/>
        <v>0</v>
      </c>
      <c r="I131" s="156">
        <v>0</v>
      </c>
      <c r="J131" s="157">
        <f t="shared" si="13"/>
        <v>2609.5463676584891</v>
      </c>
      <c r="K131" s="158">
        <f t="shared" si="8"/>
        <v>0</v>
      </c>
      <c r="L131" s="157">
        <f t="shared" si="9"/>
        <v>5194.2349389597475</v>
      </c>
    </row>
    <row r="132" spans="1:12">
      <c r="A132" s="133">
        <v>57</v>
      </c>
      <c r="B132" s="3">
        <v>119</v>
      </c>
      <c r="C132" s="136">
        <v>5.8999999999999997E-2</v>
      </c>
      <c r="D132" s="162">
        <v>1.9649300868866959E-3</v>
      </c>
      <c r="E132" s="163">
        <v>0</v>
      </c>
      <c r="F132" s="151">
        <f t="shared" si="7"/>
        <v>3.5839038163659758E-4</v>
      </c>
      <c r="G132" s="151">
        <f t="shared" si="10"/>
        <v>7.0559849544151075E-7</v>
      </c>
      <c r="H132" s="151">
        <f t="shared" si="11"/>
        <v>0</v>
      </c>
      <c r="I132" s="156">
        <v>0</v>
      </c>
      <c r="J132" s="157">
        <f t="shared" si="13"/>
        <v>2609.5463676584891</v>
      </c>
      <c r="K132" s="158">
        <f t="shared" si="8"/>
        <v>0</v>
      </c>
      <c r="L132" s="157">
        <f t="shared" si="9"/>
        <v>2603.3207881811018</v>
      </c>
    </row>
    <row r="133" spans="1:12">
      <c r="A133" s="134">
        <v>57</v>
      </c>
      <c r="B133" s="135">
        <v>120</v>
      </c>
      <c r="C133" s="103">
        <v>5.8999999999999997E-2</v>
      </c>
      <c r="D133" s="164">
        <v>1.9649300868866959E-3</v>
      </c>
      <c r="E133" s="165">
        <v>0</v>
      </c>
      <c r="F133" s="152">
        <f t="shared" si="7"/>
        <v>3.5768616959286901E-4</v>
      </c>
      <c r="G133" s="152">
        <f t="shared" si="10"/>
        <v>7.0421204372855583E-7</v>
      </c>
      <c r="H133" s="152">
        <f t="shared" si="11"/>
        <v>0</v>
      </c>
      <c r="I133" s="159">
        <v>0</v>
      </c>
      <c r="J133" s="160">
        <f t="shared" si="13"/>
        <v>2609.5463676584891</v>
      </c>
      <c r="K133" s="161">
        <f t="shared" si="8"/>
        <v>0</v>
      </c>
      <c r="L133" s="160">
        <f t="shared" si="9"/>
        <v>0</v>
      </c>
    </row>
    <row r="134" spans="1:12">
      <c r="A134" s="137"/>
      <c r="B134" s="137"/>
      <c r="C134" s="137"/>
      <c r="D134" s="137"/>
      <c r="E134" s="137"/>
      <c r="F134" s="137"/>
      <c r="G134" s="137"/>
      <c r="H134" s="137"/>
      <c r="I134" s="137"/>
      <c r="J134" s="137"/>
      <c r="K134" s="137"/>
      <c r="L134" s="137"/>
    </row>
    <row r="135" spans="1:12">
      <c r="A135" s="137"/>
      <c r="B135" s="137"/>
      <c r="C135" s="137"/>
      <c r="D135" s="137"/>
      <c r="E135" s="137"/>
      <c r="F135" s="137"/>
      <c r="G135" s="137"/>
      <c r="H135" s="137"/>
      <c r="I135" s="137"/>
      <c r="J135" s="137"/>
      <c r="K135" s="137"/>
      <c r="L135" s="137"/>
    </row>
    <row r="136" spans="1:12">
      <c r="A136" s="137"/>
      <c r="B136" s="137"/>
      <c r="C136" s="137"/>
      <c r="D136" s="137"/>
      <c r="E136" s="137"/>
      <c r="F136" s="137"/>
      <c r="G136" s="137"/>
      <c r="H136" s="137"/>
      <c r="I136" s="137"/>
      <c r="J136" s="137"/>
      <c r="K136" s="137"/>
      <c r="L136" s="137"/>
    </row>
    <row r="137" spans="1:12">
      <c r="A137" s="137"/>
      <c r="B137" s="137"/>
      <c r="C137" s="137"/>
      <c r="D137" s="137"/>
      <c r="E137" s="137"/>
      <c r="F137" s="137"/>
      <c r="G137" s="137"/>
      <c r="H137" s="137"/>
      <c r="I137" s="137"/>
      <c r="J137" s="137"/>
      <c r="K137" s="137"/>
      <c r="L137" s="137"/>
    </row>
    <row r="138" spans="1:12">
      <c r="A138" s="137"/>
      <c r="B138" s="137"/>
      <c r="C138" s="137"/>
      <c r="D138" s="137"/>
      <c r="E138" s="137"/>
      <c r="F138" s="137"/>
      <c r="G138" s="137"/>
      <c r="H138" s="137"/>
      <c r="I138" s="137"/>
      <c r="J138" s="137"/>
      <c r="K138" s="137"/>
      <c r="L138" s="137"/>
    </row>
    <row r="139" spans="1:12">
      <c r="A139" s="137"/>
      <c r="B139" s="137"/>
      <c r="C139" s="137"/>
      <c r="D139" s="137"/>
      <c r="E139" s="137"/>
      <c r="F139" s="137"/>
      <c r="G139" s="137"/>
      <c r="H139" s="137"/>
      <c r="I139" s="137"/>
      <c r="J139" s="137"/>
      <c r="K139" s="137"/>
      <c r="L139" s="137"/>
    </row>
    <row r="140" spans="1:12">
      <c r="A140" s="137"/>
      <c r="B140" s="137"/>
      <c r="C140" s="137"/>
      <c r="D140" s="137"/>
      <c r="E140" s="137"/>
      <c r="F140" s="137"/>
      <c r="G140" s="137"/>
      <c r="H140" s="137"/>
      <c r="I140" s="137"/>
      <c r="J140" s="137"/>
      <c r="K140" s="137"/>
      <c r="L140" s="137"/>
    </row>
    <row r="141" spans="1:12">
      <c r="A141" s="137"/>
      <c r="B141" s="137"/>
      <c r="C141" s="137"/>
      <c r="D141" s="137"/>
      <c r="E141" s="137"/>
      <c r="F141" s="137"/>
      <c r="G141" s="137"/>
      <c r="H141" s="137"/>
      <c r="I141" s="137"/>
      <c r="J141" s="137"/>
      <c r="K141" s="137"/>
      <c r="L141" s="137"/>
    </row>
    <row r="142" spans="1:12">
      <c r="A142" s="137"/>
      <c r="B142" s="137"/>
      <c r="C142" s="137"/>
      <c r="D142" s="137"/>
      <c r="E142" s="137"/>
      <c r="F142" s="137"/>
      <c r="G142" s="137"/>
      <c r="H142" s="137"/>
      <c r="I142" s="137"/>
      <c r="J142" s="137"/>
      <c r="K142" s="137"/>
      <c r="L142" s="137"/>
    </row>
    <row r="143" spans="1:12">
      <c r="A143" s="137"/>
      <c r="B143" s="137"/>
      <c r="C143" s="137"/>
      <c r="D143" s="137"/>
      <c r="E143" s="137"/>
      <c r="F143" s="137"/>
      <c r="G143" s="137"/>
      <c r="H143" s="137"/>
      <c r="I143" s="137"/>
      <c r="J143" s="137"/>
      <c r="K143" s="137"/>
      <c r="L143" s="137"/>
    </row>
    <row r="144" spans="1:12">
      <c r="A144" s="137"/>
      <c r="B144" s="137"/>
      <c r="C144" s="137"/>
      <c r="D144" s="137"/>
      <c r="E144" s="137"/>
      <c r="F144" s="137"/>
      <c r="G144" s="137"/>
      <c r="H144" s="137"/>
      <c r="I144" s="137"/>
      <c r="J144" s="137"/>
      <c r="K144" s="137"/>
      <c r="L144" s="137"/>
    </row>
    <row r="145" spans="1:12">
      <c r="A145" s="137"/>
      <c r="B145" s="137"/>
      <c r="C145" s="137"/>
      <c r="D145" s="137"/>
      <c r="E145" s="137"/>
      <c r="F145" s="137"/>
      <c r="G145" s="137"/>
      <c r="H145" s="137"/>
      <c r="I145" s="137"/>
      <c r="J145" s="137"/>
      <c r="K145" s="137"/>
      <c r="L145" s="137"/>
    </row>
    <row r="146" spans="1:12">
      <c r="A146" s="137"/>
      <c r="B146" s="137"/>
      <c r="C146" s="137"/>
      <c r="D146" s="137"/>
      <c r="E146" s="137"/>
      <c r="F146" s="137"/>
      <c r="G146" s="137"/>
      <c r="H146" s="137"/>
      <c r="I146" s="137"/>
      <c r="J146" s="137"/>
      <c r="K146" s="137"/>
      <c r="L146" s="137"/>
    </row>
  </sheetData>
  <mergeCells count="5">
    <mergeCell ref="N14:N23"/>
    <mergeCell ref="A2:L2"/>
    <mergeCell ref="A8:L8"/>
    <mergeCell ref="B9:L9"/>
    <mergeCell ref="A11:L1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30D505-FD7E-42A1-9567-5DAFDD0988B5}">
  <sheetPr>
    <tabColor theme="5" tint="0.39997558519241921"/>
  </sheetPr>
  <dimension ref="A1:I26"/>
  <sheetViews>
    <sheetView showGridLines="0" zoomScale="115" zoomScaleNormal="115" workbookViewId="0"/>
  </sheetViews>
  <sheetFormatPr defaultRowHeight="14.45"/>
  <cols>
    <col min="1" max="1" width="18.42578125" customWidth="1"/>
    <col min="2" max="2" width="22.7109375" customWidth="1"/>
    <col min="3" max="3" width="21.5703125" customWidth="1"/>
    <col min="4" max="4" width="20.42578125" customWidth="1"/>
    <col min="5" max="5" width="21.7109375" customWidth="1"/>
    <col min="6" max="6" width="27.7109375" customWidth="1"/>
  </cols>
  <sheetData>
    <row r="1" spans="1:9" ht="18">
      <c r="A1" s="2" t="s">
        <v>31</v>
      </c>
    </row>
    <row r="2" spans="1:9">
      <c r="A2" s="14" t="s">
        <v>32</v>
      </c>
    </row>
    <row r="3" spans="1:9" ht="78.599999999999994" customHeight="1">
      <c r="A3" s="189" t="s">
        <v>33</v>
      </c>
      <c r="B3" s="189"/>
      <c r="C3" s="189"/>
      <c r="D3" s="189"/>
      <c r="E3" s="189"/>
      <c r="F3" s="189"/>
      <c r="G3" s="189"/>
      <c r="H3" s="189"/>
      <c r="I3" s="189"/>
    </row>
    <row r="4" spans="1:9">
      <c r="A4" s="5"/>
    </row>
    <row r="5" spans="1:9">
      <c r="A5" s="14" t="s">
        <v>34</v>
      </c>
    </row>
    <row r="6" spans="1:9">
      <c r="A6" s="20" t="s">
        <v>35</v>
      </c>
      <c r="B6" s="21"/>
      <c r="C6" s="20" t="s">
        <v>36</v>
      </c>
      <c r="D6" s="21"/>
      <c r="E6" s="19"/>
      <c r="F6" s="19"/>
      <c r="G6" s="19"/>
      <c r="H6" s="19"/>
      <c r="I6" s="11"/>
    </row>
    <row r="7" spans="1:9" ht="15.6">
      <c r="A7" s="26" t="s">
        <v>37</v>
      </c>
      <c r="B7" s="27"/>
      <c r="C7" s="28" t="s">
        <v>38</v>
      </c>
      <c r="D7" s="29"/>
      <c r="E7" s="17"/>
      <c r="G7" s="12"/>
      <c r="H7" s="12"/>
      <c r="I7" s="12"/>
    </row>
    <row r="8" spans="1:9" ht="15.6">
      <c r="A8" s="26" t="s">
        <v>39</v>
      </c>
      <c r="B8" s="27"/>
      <c r="C8" s="26" t="s">
        <v>40</v>
      </c>
      <c r="D8" s="27"/>
      <c r="E8" s="17"/>
      <c r="G8" s="12"/>
      <c r="H8" s="12"/>
      <c r="I8" s="12"/>
    </row>
    <row r="9" spans="1:9" ht="15.6">
      <c r="A9" s="26" t="s">
        <v>41</v>
      </c>
      <c r="B9" s="27"/>
      <c r="C9" s="26" t="s">
        <v>42</v>
      </c>
      <c r="D9" s="27"/>
      <c r="E9" s="17"/>
      <c r="G9" s="12"/>
      <c r="H9" s="12"/>
      <c r="I9" s="12"/>
    </row>
    <row r="10" spans="1:9" ht="15.6">
      <c r="A10" s="26" t="s">
        <v>43</v>
      </c>
      <c r="B10" s="27"/>
      <c r="C10" s="26" t="s">
        <v>44</v>
      </c>
      <c r="D10" s="27"/>
      <c r="E10" s="17"/>
      <c r="G10" s="12"/>
      <c r="H10" s="12"/>
      <c r="I10" s="12"/>
    </row>
    <row r="11" spans="1:9" ht="15.6">
      <c r="A11" s="26" t="s">
        <v>45</v>
      </c>
      <c r="B11" s="27"/>
      <c r="C11" s="26" t="s">
        <v>46</v>
      </c>
      <c r="D11" s="27"/>
      <c r="E11" s="17"/>
      <c r="G11" s="12"/>
      <c r="H11" s="12"/>
      <c r="I11" s="12"/>
    </row>
    <row r="12" spans="1:9" ht="15.6">
      <c r="A12" s="26" t="s">
        <v>47</v>
      </c>
      <c r="B12" s="27"/>
      <c r="C12" s="26" t="s">
        <v>48</v>
      </c>
      <c r="D12" s="27"/>
      <c r="E12" s="17"/>
      <c r="G12" s="12"/>
      <c r="H12" s="12"/>
      <c r="I12" s="12"/>
    </row>
    <row r="13" spans="1:9" ht="15.6">
      <c r="A13" s="5"/>
      <c r="C13" s="5"/>
      <c r="E13" s="17"/>
      <c r="G13" s="12"/>
      <c r="H13" s="12"/>
      <c r="I13" s="12"/>
    </row>
    <row r="14" spans="1:9">
      <c r="A14" s="5" t="s">
        <v>49</v>
      </c>
      <c r="B14" s="12"/>
      <c r="C14" s="12"/>
      <c r="D14" s="12"/>
      <c r="E14" s="12"/>
      <c r="F14" s="12"/>
      <c r="G14" s="12"/>
      <c r="H14" s="12"/>
      <c r="I14" s="12"/>
    </row>
    <row r="15" spans="1:9" ht="15.6">
      <c r="A15" s="17"/>
      <c r="B15" s="12"/>
      <c r="C15" s="12"/>
      <c r="D15" s="12"/>
      <c r="E15" s="12"/>
      <c r="F15" s="12"/>
      <c r="G15" s="12"/>
      <c r="H15" s="12"/>
      <c r="I15" s="12"/>
    </row>
    <row r="16" spans="1:9">
      <c r="A16" s="14" t="s">
        <v>50</v>
      </c>
      <c r="G16" s="12"/>
      <c r="H16" s="12"/>
      <c r="I16" s="12"/>
    </row>
    <row r="17" spans="1:9">
      <c r="A17" s="9" t="s">
        <v>51</v>
      </c>
      <c r="B17" s="9" t="s">
        <v>52</v>
      </c>
      <c r="C17" s="9" t="s">
        <v>53</v>
      </c>
      <c r="D17" s="9" t="s">
        <v>54</v>
      </c>
      <c r="E17" s="9" t="s">
        <v>55</v>
      </c>
      <c r="F17" s="9" t="s">
        <v>56</v>
      </c>
      <c r="G17" s="12"/>
      <c r="H17" s="12"/>
      <c r="I17" s="12"/>
    </row>
    <row r="18" spans="1:9">
      <c r="A18" s="22">
        <v>15</v>
      </c>
      <c r="B18" s="25">
        <v>3</v>
      </c>
      <c r="C18" s="25">
        <v>0</v>
      </c>
      <c r="D18" s="25">
        <v>3</v>
      </c>
      <c r="E18" s="23">
        <v>-0.05</v>
      </c>
      <c r="F18" s="25">
        <v>-12</v>
      </c>
      <c r="G18" s="12"/>
      <c r="H18" s="12"/>
      <c r="I18" s="12"/>
    </row>
    <row r="19" spans="1:9">
      <c r="A19" s="22">
        <v>25</v>
      </c>
      <c r="B19" s="25">
        <v>5.5</v>
      </c>
      <c r="C19" s="25">
        <v>0</v>
      </c>
      <c r="D19" s="25">
        <v>5.5</v>
      </c>
      <c r="E19" s="23">
        <v>-0.12</v>
      </c>
      <c r="F19" s="25">
        <v>-28.8</v>
      </c>
      <c r="G19" s="12"/>
      <c r="H19" s="12"/>
      <c r="I19" s="12"/>
    </row>
    <row r="20" spans="1:9">
      <c r="A20" s="22">
        <v>35</v>
      </c>
      <c r="B20" s="25">
        <v>8</v>
      </c>
      <c r="C20" s="25">
        <v>0</v>
      </c>
      <c r="D20" s="25">
        <v>8</v>
      </c>
      <c r="E20" s="23">
        <v>-0.18</v>
      </c>
      <c r="F20" s="25">
        <v>-43.2</v>
      </c>
      <c r="G20" s="12"/>
      <c r="H20" s="12"/>
      <c r="I20" s="12"/>
    </row>
    <row r="21" spans="1:9">
      <c r="A21" s="12"/>
      <c r="B21" s="12"/>
      <c r="C21" s="12"/>
      <c r="D21" s="12"/>
      <c r="E21" s="12"/>
      <c r="F21" s="12"/>
      <c r="G21" s="12"/>
      <c r="H21" s="12"/>
      <c r="I21" s="12"/>
    </row>
    <row r="22" spans="1:9">
      <c r="A22" s="190" t="s">
        <v>57</v>
      </c>
      <c r="B22" s="190"/>
      <c r="C22" s="190"/>
      <c r="D22" s="190"/>
      <c r="E22" s="190"/>
      <c r="F22" s="190"/>
      <c r="G22" s="190"/>
      <c r="H22" s="190"/>
    </row>
    <row r="23" spans="1:9" ht="60" customHeight="1">
      <c r="A23" s="7" t="s">
        <v>58</v>
      </c>
      <c r="B23" s="191"/>
      <c r="C23" s="191"/>
      <c r="D23" s="191"/>
      <c r="E23" s="191"/>
      <c r="F23" s="191"/>
      <c r="G23" s="191"/>
      <c r="H23" s="191"/>
      <c r="I23" s="191"/>
    </row>
    <row r="25" spans="1:9" ht="14.45" customHeight="1">
      <c r="A25" s="190" t="s">
        <v>59</v>
      </c>
      <c r="B25" s="190"/>
      <c r="C25" s="190"/>
      <c r="D25" s="190"/>
      <c r="E25" s="190"/>
      <c r="F25" s="190"/>
      <c r="G25" s="190"/>
      <c r="H25" s="190"/>
    </row>
    <row r="26" spans="1:9" ht="75" customHeight="1">
      <c r="B26" s="191"/>
      <c r="C26" s="191"/>
      <c r="D26" s="191"/>
      <c r="E26" s="191"/>
      <c r="F26" s="191"/>
      <c r="G26" s="191"/>
      <c r="H26" s="191"/>
      <c r="I26" s="191"/>
    </row>
  </sheetData>
  <mergeCells count="5">
    <mergeCell ref="A3:I3"/>
    <mergeCell ref="A22:H22"/>
    <mergeCell ref="B23:I23"/>
    <mergeCell ref="A25:H25"/>
    <mergeCell ref="B26:I26"/>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3238F4-363A-4242-BF82-5A4BBEBB7673}">
  <sheetPr>
    <tabColor theme="9" tint="0.59999389629810485"/>
  </sheetPr>
  <dimension ref="A1:J26"/>
  <sheetViews>
    <sheetView showGridLines="0" zoomScale="115" zoomScaleNormal="115" workbookViewId="0"/>
  </sheetViews>
  <sheetFormatPr defaultRowHeight="14.45"/>
  <cols>
    <col min="1" max="1" width="18.42578125" customWidth="1"/>
    <col min="2" max="2" width="22.7109375" customWidth="1"/>
    <col min="3" max="3" width="21.5703125" customWidth="1"/>
    <col min="4" max="4" width="20.42578125" customWidth="1"/>
    <col min="5" max="5" width="21.7109375" customWidth="1"/>
    <col min="6" max="6" width="27.7109375" customWidth="1"/>
    <col min="11" max="11" width="18" customWidth="1"/>
    <col min="12" max="12" width="9.5703125" customWidth="1"/>
    <col min="13" max="13" width="8.140625" customWidth="1"/>
    <col min="14" max="14" width="8.28515625" customWidth="1"/>
    <col min="17" max="17" width="12.140625" customWidth="1"/>
    <col min="18" max="18" width="12.5703125" customWidth="1"/>
    <col min="23" max="23" width="12.140625" customWidth="1"/>
  </cols>
  <sheetData>
    <row r="1" spans="1:10" ht="18">
      <c r="A1" s="2" t="s">
        <v>60</v>
      </c>
    </row>
    <row r="2" spans="1:10">
      <c r="A2" s="14" t="s">
        <v>32</v>
      </c>
    </row>
    <row r="3" spans="1:10" ht="85.15" customHeight="1">
      <c r="A3" s="189" t="s">
        <v>33</v>
      </c>
      <c r="B3" s="189"/>
      <c r="C3" s="189"/>
      <c r="D3" s="189"/>
      <c r="E3" s="189"/>
      <c r="F3" s="189"/>
      <c r="G3" s="189"/>
      <c r="H3" s="189"/>
      <c r="I3" s="189"/>
      <c r="J3" s="10"/>
    </row>
    <row r="4" spans="1:10" ht="61.9" customHeight="1">
      <c r="A4" s="192" t="s">
        <v>61</v>
      </c>
      <c r="B4" s="192"/>
      <c r="C4" s="192"/>
      <c r="D4" s="192"/>
      <c r="E4" s="192"/>
      <c r="F4" s="192"/>
      <c r="G4" s="192"/>
      <c r="H4" s="192"/>
      <c r="I4" s="192"/>
    </row>
    <row r="5" spans="1:10">
      <c r="A5" s="14" t="s">
        <v>34</v>
      </c>
    </row>
    <row r="6" spans="1:10">
      <c r="A6" s="20" t="s">
        <v>35</v>
      </c>
      <c r="B6" s="21"/>
      <c r="C6" s="20" t="s">
        <v>36</v>
      </c>
      <c r="D6" s="21"/>
      <c r="E6" s="19"/>
      <c r="F6" s="19"/>
      <c r="G6" s="19"/>
      <c r="H6" s="19"/>
      <c r="I6" s="11"/>
      <c r="J6" s="11"/>
    </row>
    <row r="7" spans="1:10" ht="15.6">
      <c r="A7" s="26" t="s">
        <v>37</v>
      </c>
      <c r="B7" s="27"/>
      <c r="C7" s="28" t="s">
        <v>38</v>
      </c>
      <c r="D7" s="29"/>
      <c r="E7" s="17"/>
      <c r="G7" s="12"/>
      <c r="H7" s="12"/>
      <c r="I7" s="12"/>
      <c r="J7" s="12"/>
    </row>
    <row r="8" spans="1:10" ht="15.6">
      <c r="A8" s="26" t="s">
        <v>39</v>
      </c>
      <c r="B8" s="27"/>
      <c r="C8" s="26" t="s">
        <v>40</v>
      </c>
      <c r="D8" s="27"/>
      <c r="E8" s="17"/>
      <c r="G8" s="12"/>
      <c r="H8" s="12"/>
      <c r="I8" s="12"/>
      <c r="J8" s="12"/>
    </row>
    <row r="9" spans="1:10" ht="15.6">
      <c r="A9" s="26" t="s">
        <v>41</v>
      </c>
      <c r="B9" s="27"/>
      <c r="C9" s="26" t="s">
        <v>42</v>
      </c>
      <c r="D9" s="27"/>
      <c r="E9" s="17"/>
      <c r="G9" s="12"/>
      <c r="H9" s="12"/>
      <c r="I9" s="12"/>
      <c r="J9" s="12"/>
    </row>
    <row r="10" spans="1:10" ht="15.6">
      <c r="A10" s="26" t="s">
        <v>43</v>
      </c>
      <c r="B10" s="27"/>
      <c r="C10" s="26" t="s">
        <v>44</v>
      </c>
      <c r="D10" s="27"/>
      <c r="E10" s="17"/>
      <c r="G10" s="12"/>
      <c r="H10" s="12"/>
      <c r="I10" s="12"/>
      <c r="J10" s="12"/>
    </row>
    <row r="11" spans="1:10" ht="15.6">
      <c r="A11" s="26" t="s">
        <v>45</v>
      </c>
      <c r="B11" s="27"/>
      <c r="C11" s="26" t="s">
        <v>46</v>
      </c>
      <c r="D11" s="27"/>
      <c r="E11" s="17"/>
      <c r="G11" s="12"/>
      <c r="H11" s="12"/>
      <c r="I11" s="12"/>
      <c r="J11" s="12"/>
    </row>
    <row r="12" spans="1:10" ht="15.6">
      <c r="A12" s="26" t="s">
        <v>47</v>
      </c>
      <c r="B12" s="27"/>
      <c r="C12" s="26" t="s">
        <v>48</v>
      </c>
      <c r="D12" s="27"/>
      <c r="E12" s="17"/>
      <c r="G12" s="12"/>
      <c r="H12" s="12"/>
      <c r="I12" s="12"/>
      <c r="J12" s="12"/>
    </row>
    <row r="13" spans="1:10" ht="15.6">
      <c r="A13" s="5"/>
      <c r="C13" s="5"/>
      <c r="E13" s="17"/>
      <c r="G13" s="12"/>
      <c r="H13" s="12"/>
      <c r="I13" s="12"/>
      <c r="J13" s="12"/>
    </row>
    <row r="14" spans="1:10">
      <c r="A14" s="5" t="s">
        <v>49</v>
      </c>
      <c r="B14" s="12"/>
      <c r="C14" s="12"/>
      <c r="D14" s="12"/>
      <c r="E14" s="12"/>
      <c r="F14" s="12"/>
      <c r="G14" s="12"/>
      <c r="H14" s="12"/>
      <c r="I14" s="12"/>
      <c r="J14" s="12"/>
    </row>
    <row r="15" spans="1:10" ht="15.6">
      <c r="A15" s="17"/>
      <c r="B15" s="12"/>
      <c r="C15" s="12"/>
      <c r="D15" s="12"/>
      <c r="E15" s="12"/>
      <c r="F15" s="12"/>
      <c r="G15" s="12"/>
      <c r="H15" s="12"/>
      <c r="I15" s="12"/>
      <c r="J15" s="12"/>
    </row>
    <row r="16" spans="1:10">
      <c r="A16" s="14" t="s">
        <v>50</v>
      </c>
      <c r="G16" s="12"/>
      <c r="H16" s="12"/>
      <c r="I16" s="12"/>
      <c r="J16" s="12"/>
    </row>
    <row r="17" spans="1:10">
      <c r="A17" s="9" t="s">
        <v>51</v>
      </c>
      <c r="B17" s="9" t="s">
        <v>52</v>
      </c>
      <c r="C17" s="9" t="s">
        <v>53</v>
      </c>
      <c r="D17" s="9" t="s">
        <v>54</v>
      </c>
      <c r="E17" s="9" t="s">
        <v>55</v>
      </c>
      <c r="F17" s="9" t="s">
        <v>56</v>
      </c>
      <c r="G17" s="12"/>
      <c r="H17" s="12"/>
      <c r="I17" s="12"/>
      <c r="J17" s="12"/>
    </row>
    <row r="18" spans="1:10">
      <c r="A18" s="22">
        <v>15</v>
      </c>
      <c r="B18" s="25">
        <v>3</v>
      </c>
      <c r="C18" s="25">
        <v>0</v>
      </c>
      <c r="D18" s="25">
        <v>3</v>
      </c>
      <c r="E18" s="23">
        <v>-0.05</v>
      </c>
      <c r="F18" s="25">
        <v>-12</v>
      </c>
      <c r="G18" s="12"/>
      <c r="H18" s="12"/>
      <c r="I18" s="12"/>
      <c r="J18" s="12"/>
    </row>
    <row r="19" spans="1:10">
      <c r="A19" s="22">
        <v>25</v>
      </c>
      <c r="B19" s="25">
        <v>5.5</v>
      </c>
      <c r="C19" s="25">
        <v>0</v>
      </c>
      <c r="D19" s="25">
        <v>5.5</v>
      </c>
      <c r="E19" s="23">
        <v>-0.12</v>
      </c>
      <c r="F19" s="25">
        <v>-28.8</v>
      </c>
      <c r="G19" s="12"/>
      <c r="H19" s="12"/>
      <c r="I19" s="12"/>
      <c r="J19" s="12"/>
    </row>
    <row r="20" spans="1:10">
      <c r="A20" s="22">
        <v>35</v>
      </c>
      <c r="B20" s="25">
        <v>8</v>
      </c>
      <c r="C20" s="25">
        <v>0</v>
      </c>
      <c r="D20" s="25">
        <v>8</v>
      </c>
      <c r="E20" s="23">
        <v>-0.18</v>
      </c>
      <c r="F20" s="25">
        <v>-43.2</v>
      </c>
      <c r="G20" s="12"/>
      <c r="H20" s="12"/>
      <c r="I20" s="12"/>
      <c r="J20" s="12"/>
    </row>
    <row r="21" spans="1:10">
      <c r="A21" s="12"/>
      <c r="B21" s="12"/>
      <c r="C21" s="12"/>
      <c r="D21" s="12"/>
      <c r="E21" s="12"/>
      <c r="F21" s="12"/>
      <c r="G21" s="12"/>
      <c r="H21" s="12"/>
      <c r="I21" s="12"/>
      <c r="J21" s="12"/>
    </row>
    <row r="22" spans="1:10">
      <c r="A22" s="190" t="s">
        <v>57</v>
      </c>
      <c r="B22" s="190"/>
      <c r="C22" s="190"/>
      <c r="D22" s="190"/>
      <c r="E22" s="190"/>
      <c r="F22" s="190"/>
      <c r="G22" s="190"/>
      <c r="H22" s="190"/>
    </row>
    <row r="23" spans="1:10" ht="60" customHeight="1">
      <c r="A23" s="7" t="s">
        <v>58</v>
      </c>
      <c r="B23" s="191" t="s">
        <v>62</v>
      </c>
      <c r="C23" s="191"/>
      <c r="D23" s="191"/>
      <c r="E23" s="191"/>
      <c r="F23" s="191"/>
      <c r="G23" s="191"/>
      <c r="H23" s="191"/>
      <c r="I23" s="191"/>
    </row>
    <row r="25" spans="1:10" ht="14.45" customHeight="1">
      <c r="A25" s="190" t="s">
        <v>59</v>
      </c>
      <c r="B25" s="190"/>
      <c r="C25" s="190"/>
      <c r="D25" s="190"/>
      <c r="E25" s="190"/>
      <c r="F25" s="190"/>
      <c r="G25" s="190"/>
      <c r="H25" s="190"/>
    </row>
    <row r="26" spans="1:10" ht="75" customHeight="1">
      <c r="B26" s="191" t="s">
        <v>63</v>
      </c>
      <c r="C26" s="191"/>
      <c r="D26" s="191"/>
      <c r="E26" s="191"/>
      <c r="F26" s="191"/>
      <c r="G26" s="191"/>
      <c r="H26" s="191"/>
      <c r="I26" s="191"/>
    </row>
  </sheetData>
  <mergeCells count="6">
    <mergeCell ref="B23:I23"/>
    <mergeCell ref="A25:H25"/>
    <mergeCell ref="B26:I26"/>
    <mergeCell ref="A3:I3"/>
    <mergeCell ref="A22:H22"/>
    <mergeCell ref="A4:I4"/>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4FA976-ACCE-4198-82DD-9C803B3327F0}">
  <sheetPr>
    <tabColor theme="5" tint="0.39997558519241921"/>
  </sheetPr>
  <dimension ref="A1:K56"/>
  <sheetViews>
    <sheetView showGridLines="0" zoomScale="115" zoomScaleNormal="115" workbookViewId="0">
      <selection activeCell="A2" sqref="A2:L2"/>
    </sheetView>
  </sheetViews>
  <sheetFormatPr defaultRowHeight="14.45"/>
  <cols>
    <col min="1" max="1" width="18.42578125" customWidth="1"/>
    <col min="2" max="2" width="18.5703125" customWidth="1"/>
    <col min="3" max="3" width="23.28515625" customWidth="1"/>
    <col min="4" max="4" width="11.5703125" customWidth="1"/>
    <col min="6" max="6" width="11.28515625" customWidth="1"/>
    <col min="7" max="7" width="22.7109375" customWidth="1"/>
    <col min="8" max="8" width="11.7109375" customWidth="1"/>
    <col min="9" max="9" width="9.7109375" customWidth="1"/>
  </cols>
  <sheetData>
    <row r="1" spans="1:11" ht="18">
      <c r="A1" s="2" t="s">
        <v>64</v>
      </c>
    </row>
    <row r="2" spans="1:11">
      <c r="A2" s="14" t="s">
        <v>32</v>
      </c>
    </row>
    <row r="3" spans="1:11" ht="67.900000000000006" customHeight="1">
      <c r="A3" s="189" t="s">
        <v>65</v>
      </c>
      <c r="B3" s="189"/>
      <c r="C3" s="189"/>
      <c r="D3" s="189"/>
      <c r="E3" s="189"/>
      <c r="F3" s="189"/>
      <c r="G3" s="189"/>
      <c r="H3" s="189"/>
      <c r="I3" s="189"/>
      <c r="J3" s="189"/>
      <c r="K3" s="189"/>
    </row>
    <row r="4" spans="1:11">
      <c r="A4" s="5"/>
    </row>
    <row r="5" spans="1:11">
      <c r="A5" s="14" t="s">
        <v>66</v>
      </c>
    </row>
    <row r="6" spans="1:11">
      <c r="A6" s="18" t="s">
        <v>67</v>
      </c>
      <c r="B6" s="13" t="s">
        <v>68</v>
      </c>
      <c r="C6" s="13" t="s">
        <v>69</v>
      </c>
    </row>
    <row r="7" spans="1:11">
      <c r="A7" s="32" t="s">
        <v>70</v>
      </c>
      <c r="B7" s="33" t="s">
        <v>71</v>
      </c>
      <c r="C7" s="33" t="s">
        <v>72</v>
      </c>
    </row>
    <row r="8" spans="1:11">
      <c r="A8" s="32" t="s">
        <v>73</v>
      </c>
      <c r="B8" s="33" t="s">
        <v>74</v>
      </c>
      <c r="C8" s="33" t="s">
        <v>75</v>
      </c>
    </row>
    <row r="9" spans="1:11">
      <c r="A9" s="32" t="s">
        <v>76</v>
      </c>
      <c r="B9" s="33" t="s">
        <v>77</v>
      </c>
      <c r="C9" s="33" t="s">
        <v>78</v>
      </c>
    </row>
    <row r="10" spans="1:11">
      <c r="A10" s="38"/>
      <c r="B10" s="22"/>
      <c r="C10" s="22"/>
    </row>
    <row r="11" spans="1:11">
      <c r="A11" s="30" t="s">
        <v>79</v>
      </c>
      <c r="B11" s="12"/>
      <c r="C11" s="12"/>
      <c r="D11" s="12"/>
      <c r="E11" s="12"/>
      <c r="F11" s="12"/>
      <c r="G11" s="12"/>
      <c r="H11" s="12"/>
      <c r="I11" s="12"/>
    </row>
    <row r="12" spans="1:11" ht="45" customHeight="1">
      <c r="A12" s="7" t="s">
        <v>58</v>
      </c>
      <c r="B12" s="191"/>
      <c r="C12" s="191"/>
      <c r="D12" s="191"/>
      <c r="E12" s="191"/>
      <c r="F12" s="191"/>
      <c r="G12" s="191"/>
      <c r="H12" s="191"/>
      <c r="I12" s="191"/>
    </row>
    <row r="13" spans="1:11">
      <c r="A13" s="30" t="s">
        <v>80</v>
      </c>
      <c r="B13" s="12"/>
      <c r="C13" s="12"/>
      <c r="D13" s="12"/>
      <c r="E13" s="12"/>
      <c r="F13" s="12"/>
      <c r="G13" s="12"/>
      <c r="H13" s="12"/>
      <c r="I13" s="12"/>
    </row>
    <row r="14" spans="1:11" ht="45" customHeight="1">
      <c r="A14" s="7" t="s">
        <v>58</v>
      </c>
      <c r="B14" s="191"/>
      <c r="C14" s="191"/>
      <c r="D14" s="191"/>
      <c r="E14" s="191"/>
      <c r="F14" s="191"/>
      <c r="G14" s="191"/>
      <c r="H14" s="191"/>
      <c r="I14" s="191"/>
    </row>
    <row r="15" spans="1:11">
      <c r="A15" s="22"/>
      <c r="B15" s="22"/>
      <c r="C15" s="22"/>
      <c r="D15" s="22"/>
      <c r="E15" s="22"/>
      <c r="F15" s="22"/>
      <c r="G15" s="22"/>
      <c r="H15" s="22"/>
      <c r="I15" s="22"/>
    </row>
    <row r="16" spans="1:11">
      <c r="A16" s="14" t="s">
        <v>81</v>
      </c>
      <c r="G16" s="12"/>
      <c r="H16" s="12"/>
      <c r="I16" s="12"/>
    </row>
    <row r="17" spans="1:9">
      <c r="A17" s="15" t="s">
        <v>82</v>
      </c>
      <c r="B17" s="13" t="s">
        <v>83</v>
      </c>
      <c r="C17" s="13" t="s">
        <v>84</v>
      </c>
      <c r="D17" s="13" t="s">
        <v>85</v>
      </c>
      <c r="E17" s="13" t="s">
        <v>86</v>
      </c>
      <c r="G17" s="12"/>
      <c r="H17" s="12"/>
      <c r="I17" s="12"/>
    </row>
    <row r="18" spans="1:9">
      <c r="A18" s="34" t="s">
        <v>87</v>
      </c>
      <c r="B18" s="35">
        <v>0.01</v>
      </c>
      <c r="C18" s="35">
        <v>1.0999999999999999E-2</v>
      </c>
      <c r="D18" s="35">
        <v>8.0000000000000002E-3</v>
      </c>
      <c r="E18" s="35">
        <v>1.2999999999999999E-2</v>
      </c>
      <c r="G18" s="12"/>
      <c r="H18" s="12"/>
      <c r="I18" s="12"/>
    </row>
    <row r="19" spans="1:9">
      <c r="A19" s="34" t="s">
        <v>88</v>
      </c>
      <c r="B19" s="35">
        <v>1.7999999999999999E-2</v>
      </c>
      <c r="C19" s="35">
        <v>1.7000000000000001E-2</v>
      </c>
      <c r="D19" s="35">
        <v>1.4999999999999999E-2</v>
      </c>
      <c r="E19" s="35">
        <v>0.02</v>
      </c>
      <c r="G19" s="12"/>
      <c r="H19" s="12"/>
      <c r="I19" s="12"/>
    </row>
    <row r="20" spans="1:9">
      <c r="A20" s="34" t="s">
        <v>89</v>
      </c>
      <c r="B20" s="35">
        <v>7.0000000000000007E-2</v>
      </c>
      <c r="C20" s="35">
        <v>6.8000000000000005E-2</v>
      </c>
      <c r="D20" s="35">
        <v>5.5E-2</v>
      </c>
      <c r="E20" s="35">
        <v>7.4999999999999997E-2</v>
      </c>
      <c r="G20" s="12"/>
      <c r="H20" s="12"/>
      <c r="I20" s="12"/>
    </row>
    <row r="21" spans="1:9">
      <c r="A21" s="34" t="s">
        <v>90</v>
      </c>
      <c r="B21" s="35">
        <v>3.5000000000000003E-2</v>
      </c>
      <c r="C21" s="35">
        <v>3.2000000000000001E-2</v>
      </c>
      <c r="D21" s="35">
        <v>2.5000000000000001E-2</v>
      </c>
      <c r="E21" s="35">
        <v>0.04</v>
      </c>
      <c r="G21" s="12"/>
      <c r="H21" s="12"/>
      <c r="I21" s="12"/>
    </row>
    <row r="22" spans="1:9">
      <c r="A22" s="34" t="s">
        <v>91</v>
      </c>
      <c r="B22" s="35">
        <v>5.8000000000000003E-2</v>
      </c>
      <c r="C22" s="35">
        <v>5.5E-2</v>
      </c>
      <c r="D22" s="35">
        <v>4.4999999999999998E-2</v>
      </c>
      <c r="E22" s="35">
        <v>6.5000000000000002E-2</v>
      </c>
      <c r="G22" s="12"/>
      <c r="H22" s="12"/>
      <c r="I22" s="12"/>
    </row>
    <row r="23" spans="1:9">
      <c r="A23" s="22"/>
      <c r="B23" s="25"/>
      <c r="C23" s="25"/>
      <c r="D23" s="25"/>
      <c r="E23" s="23"/>
      <c r="F23" s="25"/>
      <c r="G23" s="12"/>
      <c r="H23" s="12"/>
      <c r="I23" s="12"/>
    </row>
    <row r="24" spans="1:9">
      <c r="A24" s="14" t="s">
        <v>92</v>
      </c>
      <c r="B24" s="25"/>
      <c r="C24" s="25"/>
      <c r="D24" s="25"/>
      <c r="E24" s="23"/>
      <c r="F24" s="25"/>
      <c r="G24" s="12"/>
      <c r="H24" s="12"/>
      <c r="I24" s="12"/>
    </row>
    <row r="25" spans="1:9">
      <c r="A25" s="194" t="s">
        <v>93</v>
      </c>
      <c r="B25" s="195"/>
      <c r="C25" s="13" t="s">
        <v>94</v>
      </c>
      <c r="D25" s="25"/>
      <c r="E25" s="23"/>
      <c r="F25" s="25"/>
      <c r="G25" s="12"/>
      <c r="H25" s="12"/>
      <c r="I25" s="12"/>
    </row>
    <row r="26" spans="1:9">
      <c r="A26" s="196" t="s">
        <v>95</v>
      </c>
      <c r="B26" s="196"/>
      <c r="C26" s="33">
        <v>0.92</v>
      </c>
      <c r="D26" s="25"/>
      <c r="E26" s="23"/>
      <c r="F26" s="25"/>
      <c r="G26" s="12"/>
      <c r="H26" s="12"/>
      <c r="I26" s="12"/>
    </row>
    <row r="27" spans="1:9">
      <c r="A27" s="196" t="s">
        <v>96</v>
      </c>
      <c r="B27" s="196"/>
      <c r="C27" s="33">
        <v>-0.35</v>
      </c>
      <c r="D27" s="25"/>
      <c r="E27" s="23"/>
      <c r="F27" s="25"/>
      <c r="G27" s="12"/>
      <c r="H27" s="12"/>
      <c r="I27" s="12"/>
    </row>
    <row r="28" spans="1:9">
      <c r="A28" s="196" t="s">
        <v>97</v>
      </c>
      <c r="B28" s="196"/>
      <c r="C28" s="33">
        <v>0.7</v>
      </c>
      <c r="D28" s="25"/>
      <c r="E28" s="23"/>
      <c r="F28" s="25"/>
      <c r="G28" s="12"/>
      <c r="H28" s="12"/>
      <c r="I28" s="12"/>
    </row>
    <row r="29" spans="1:9">
      <c r="A29" s="196" t="s">
        <v>98</v>
      </c>
      <c r="B29" s="196"/>
      <c r="C29" s="33">
        <v>0.78</v>
      </c>
      <c r="D29" s="25"/>
      <c r="E29" s="23"/>
      <c r="F29" s="25"/>
      <c r="G29" s="12"/>
      <c r="H29" s="12"/>
      <c r="I29" s="12"/>
    </row>
    <row r="30" spans="1:9">
      <c r="A30" s="196" t="s">
        <v>99</v>
      </c>
      <c r="B30" s="196"/>
      <c r="C30" s="33">
        <v>0.65</v>
      </c>
      <c r="D30" s="25"/>
      <c r="E30" s="23"/>
      <c r="F30" s="25"/>
      <c r="G30" s="12"/>
      <c r="H30" s="12"/>
      <c r="I30" s="12"/>
    </row>
    <row r="31" spans="1:9">
      <c r="A31" s="196" t="s">
        <v>100</v>
      </c>
      <c r="B31" s="196"/>
      <c r="C31" s="33">
        <v>0.82</v>
      </c>
      <c r="D31" s="25"/>
      <c r="E31" s="23"/>
      <c r="F31" s="25"/>
      <c r="G31" s="12"/>
      <c r="H31" s="12"/>
      <c r="I31" s="12"/>
    </row>
    <row r="32" spans="1:9">
      <c r="A32" s="22"/>
      <c r="B32" s="25"/>
      <c r="C32" s="25"/>
      <c r="D32" s="25"/>
      <c r="E32" s="23"/>
      <c r="F32" s="25"/>
      <c r="G32" s="12"/>
      <c r="H32" s="12"/>
      <c r="I32" s="12"/>
    </row>
    <row r="33" spans="1:10">
      <c r="A33" s="30" t="s">
        <v>101</v>
      </c>
      <c r="B33" s="12"/>
      <c r="C33" s="12"/>
      <c r="D33" s="12"/>
      <c r="E33" s="12"/>
      <c r="F33" s="12"/>
      <c r="G33" s="12"/>
      <c r="H33" s="12"/>
      <c r="I33" s="12"/>
    </row>
    <row r="34" spans="1:10" ht="60" customHeight="1">
      <c r="A34" s="7" t="s">
        <v>58</v>
      </c>
      <c r="B34" s="191"/>
      <c r="C34" s="191"/>
      <c r="D34" s="191"/>
      <c r="E34" s="191"/>
      <c r="F34" s="191"/>
      <c r="G34" s="191"/>
      <c r="H34" s="191"/>
      <c r="I34" s="191"/>
    </row>
    <row r="35" spans="1:10">
      <c r="A35" s="30" t="s">
        <v>102</v>
      </c>
      <c r="B35" s="12"/>
      <c r="C35" s="12"/>
      <c r="D35" s="12"/>
      <c r="E35" s="12"/>
      <c r="F35" s="12"/>
      <c r="G35" s="12"/>
      <c r="H35" s="12"/>
      <c r="I35" s="12"/>
    </row>
    <row r="36" spans="1:10" ht="45" customHeight="1">
      <c r="A36" s="7" t="s">
        <v>58</v>
      </c>
      <c r="B36" s="191"/>
      <c r="C36" s="191"/>
      <c r="D36" s="191"/>
      <c r="E36" s="191"/>
      <c r="F36" s="191"/>
      <c r="G36" s="191"/>
      <c r="H36" s="191"/>
      <c r="I36" s="191"/>
    </row>
    <row r="37" spans="1:10">
      <c r="A37" s="22"/>
      <c r="B37" s="25"/>
      <c r="C37" s="25"/>
      <c r="D37" s="25"/>
      <c r="E37" s="23"/>
      <c r="F37" s="25"/>
      <c r="G37" s="12"/>
      <c r="H37" s="12"/>
      <c r="I37" s="12"/>
    </row>
    <row r="38" spans="1:10">
      <c r="A38" s="14" t="s">
        <v>103</v>
      </c>
      <c r="B38" s="25"/>
      <c r="C38" s="25"/>
      <c r="D38" s="25"/>
      <c r="E38" s="23"/>
      <c r="F38" s="25"/>
      <c r="G38" s="12"/>
      <c r="H38" s="12"/>
      <c r="I38" s="12"/>
    </row>
    <row r="39" spans="1:10">
      <c r="A39" s="22"/>
      <c r="B39" s="193" t="s">
        <v>104</v>
      </c>
      <c r="C39" s="193"/>
      <c r="D39" s="193"/>
      <c r="E39" s="23"/>
      <c r="F39" s="193" t="s">
        <v>105</v>
      </c>
      <c r="G39" s="193"/>
      <c r="H39" s="193"/>
    </row>
    <row r="40" spans="1:10">
      <c r="A40" s="15" t="s">
        <v>82</v>
      </c>
      <c r="B40" s="13" t="s">
        <v>106</v>
      </c>
      <c r="C40" s="13" t="s">
        <v>107</v>
      </c>
      <c r="D40" s="13" t="s">
        <v>108</v>
      </c>
      <c r="E40" s="23"/>
      <c r="F40" s="13" t="s">
        <v>106</v>
      </c>
      <c r="G40" s="13" t="s">
        <v>107</v>
      </c>
      <c r="H40" s="13" t="s">
        <v>108</v>
      </c>
    </row>
    <row r="41" spans="1:10">
      <c r="A41" s="34" t="s">
        <v>109</v>
      </c>
      <c r="B41" s="36">
        <v>0.2</v>
      </c>
      <c r="C41" s="35">
        <v>1.4999999999999999E-2</v>
      </c>
      <c r="D41" s="37">
        <v>0.3</v>
      </c>
      <c r="E41" s="23"/>
      <c r="F41" s="36">
        <v>0.2</v>
      </c>
      <c r="G41" s="35">
        <v>-0.02</v>
      </c>
      <c r="H41" s="37">
        <v>-0.4</v>
      </c>
    </row>
    <row r="42" spans="1:10">
      <c r="A42" s="34" t="s">
        <v>89</v>
      </c>
      <c r="B42" s="36">
        <v>0.2</v>
      </c>
      <c r="C42" s="35">
        <v>6.8000000000000005E-2</v>
      </c>
      <c r="D42" s="37">
        <v>1.36</v>
      </c>
      <c r="E42" s="23"/>
      <c r="F42" s="36">
        <v>0.2</v>
      </c>
      <c r="G42" s="35">
        <v>-4.4999999999999998E-2</v>
      </c>
      <c r="H42" s="37">
        <v>-0.9</v>
      </c>
    </row>
    <row r="43" spans="1:10">
      <c r="A43" s="34" t="s">
        <v>110</v>
      </c>
      <c r="B43" s="36">
        <v>0.2</v>
      </c>
      <c r="C43" s="35">
        <v>4.2999999999999997E-2</v>
      </c>
      <c r="D43" s="37">
        <v>0.86</v>
      </c>
      <c r="E43" s="23"/>
      <c r="F43" s="36">
        <v>0.2</v>
      </c>
      <c r="G43" s="35">
        <v>-0.03</v>
      </c>
      <c r="H43" s="37">
        <v>-0.6</v>
      </c>
    </row>
    <row r="44" spans="1:10">
      <c r="A44" s="34" t="s">
        <v>111</v>
      </c>
      <c r="B44" s="36">
        <v>0.2</v>
      </c>
      <c r="C44" s="35">
        <v>3.5000000000000003E-2</v>
      </c>
      <c r="D44" s="37">
        <v>0.7</v>
      </c>
      <c r="E44" s="23"/>
      <c r="F44" s="36">
        <v>0.2</v>
      </c>
      <c r="G44" s="35">
        <v>-1.4999999999999999E-2</v>
      </c>
      <c r="H44" s="37">
        <v>-0.3</v>
      </c>
    </row>
    <row r="45" spans="1:10">
      <c r="A45" s="34" t="s">
        <v>112</v>
      </c>
      <c r="B45" s="36">
        <v>0.2</v>
      </c>
      <c r="C45" s="35">
        <v>0.04</v>
      </c>
      <c r="D45" s="37">
        <v>0.8</v>
      </c>
      <c r="E45" s="23"/>
      <c r="F45" s="36">
        <v>0.2</v>
      </c>
      <c r="G45" s="35">
        <v>-1.7999999999999999E-2</v>
      </c>
      <c r="H45" s="37">
        <v>-0.36</v>
      </c>
    </row>
    <row r="46" spans="1:10">
      <c r="A46" s="15" t="s">
        <v>113</v>
      </c>
      <c r="B46" s="39">
        <v>1</v>
      </c>
      <c r="C46" s="13" t="s">
        <v>114</v>
      </c>
      <c r="D46" s="13">
        <v>4.0199999999999996</v>
      </c>
      <c r="E46" s="23"/>
      <c r="F46" s="39">
        <v>1</v>
      </c>
      <c r="G46" s="13" t="s">
        <v>115</v>
      </c>
      <c r="H46" s="13">
        <v>-2.56</v>
      </c>
    </row>
    <row r="47" spans="1:10">
      <c r="A47" s="22"/>
      <c r="B47" s="25"/>
      <c r="C47" s="25"/>
      <c r="D47" s="25"/>
      <c r="E47" s="23"/>
      <c r="F47" s="25"/>
      <c r="G47" s="12"/>
      <c r="H47" s="12"/>
      <c r="I47" s="12"/>
    </row>
    <row r="48" spans="1:10">
      <c r="A48" s="190" t="s">
        <v>116</v>
      </c>
      <c r="B48" s="190"/>
      <c r="C48" s="190"/>
      <c r="D48" s="190"/>
      <c r="E48" s="190"/>
      <c r="F48" s="190"/>
      <c r="G48" s="190"/>
      <c r="H48" s="190"/>
      <c r="I48" s="190"/>
      <c r="J48" s="190"/>
    </row>
    <row r="49" spans="1:10" ht="75" customHeight="1">
      <c r="A49" s="7" t="s">
        <v>58</v>
      </c>
      <c r="B49" s="191"/>
      <c r="C49" s="191"/>
      <c r="D49" s="191"/>
      <c r="E49" s="191"/>
      <c r="F49" s="191"/>
      <c r="G49" s="191"/>
      <c r="H49" s="191"/>
      <c r="I49" s="191"/>
    </row>
    <row r="50" spans="1:10">
      <c r="A50" s="190" t="s">
        <v>117</v>
      </c>
      <c r="B50" s="190"/>
      <c r="C50" s="190"/>
      <c r="D50" s="190"/>
      <c r="E50" s="190"/>
      <c r="F50" s="190"/>
      <c r="G50" s="190"/>
      <c r="H50" s="190"/>
    </row>
    <row r="51" spans="1:10" ht="75" customHeight="1">
      <c r="A51" s="7" t="s">
        <v>58</v>
      </c>
      <c r="B51" s="191"/>
      <c r="C51" s="191"/>
      <c r="D51" s="191"/>
      <c r="E51" s="191"/>
      <c r="F51" s="191"/>
      <c r="G51" s="191"/>
      <c r="H51" s="191"/>
      <c r="I51" s="191"/>
    </row>
    <row r="52" spans="1:10">
      <c r="A52" s="190" t="s">
        <v>118</v>
      </c>
      <c r="B52" s="190"/>
      <c r="C52" s="190"/>
      <c r="D52" s="190"/>
      <c r="E52" s="190"/>
      <c r="F52" s="190"/>
      <c r="G52" s="190"/>
      <c r="H52" s="190"/>
      <c r="I52" s="190"/>
      <c r="J52" s="190"/>
    </row>
    <row r="53" spans="1:10" ht="60" customHeight="1">
      <c r="A53" s="7" t="s">
        <v>58</v>
      </c>
      <c r="B53" s="191"/>
      <c r="C53" s="191"/>
      <c r="D53" s="191"/>
      <c r="E53" s="191"/>
      <c r="F53" s="191"/>
      <c r="G53" s="191"/>
      <c r="H53" s="191"/>
      <c r="I53" s="191"/>
    </row>
    <row r="54" spans="1:10">
      <c r="A54" s="22"/>
      <c r="B54" s="25"/>
      <c r="C54" s="25"/>
      <c r="D54" s="25"/>
      <c r="E54" s="23"/>
      <c r="F54" s="25"/>
      <c r="G54" s="12"/>
      <c r="H54" s="12"/>
      <c r="I54" s="12"/>
    </row>
    <row r="55" spans="1:10">
      <c r="A55" s="190" t="s">
        <v>119</v>
      </c>
      <c r="B55" s="190"/>
      <c r="C55" s="190"/>
      <c r="D55" s="190"/>
      <c r="E55" s="190"/>
      <c r="F55" s="190"/>
      <c r="G55" s="190"/>
      <c r="H55" s="190"/>
    </row>
    <row r="56" spans="1:10" ht="60" customHeight="1">
      <c r="A56" s="7" t="s">
        <v>58</v>
      </c>
      <c r="B56" s="191"/>
      <c r="C56" s="191"/>
      <c r="D56" s="191"/>
      <c r="E56" s="191"/>
      <c r="F56" s="191"/>
      <c r="G56" s="191"/>
      <c r="H56" s="191"/>
      <c r="I56" s="191"/>
    </row>
  </sheetData>
  <mergeCells count="22">
    <mergeCell ref="B36:I36"/>
    <mergeCell ref="A3:K3"/>
    <mergeCell ref="B12:I12"/>
    <mergeCell ref="B14:I14"/>
    <mergeCell ref="A25:B25"/>
    <mergeCell ref="A26:B26"/>
    <mergeCell ref="A27:B27"/>
    <mergeCell ref="A28:B28"/>
    <mergeCell ref="A29:B29"/>
    <mergeCell ref="A30:B30"/>
    <mergeCell ref="A31:B31"/>
    <mergeCell ref="B34:I34"/>
    <mergeCell ref="A52:J52"/>
    <mergeCell ref="B53:I53"/>
    <mergeCell ref="A55:H55"/>
    <mergeCell ref="B56:I56"/>
    <mergeCell ref="B39:D39"/>
    <mergeCell ref="F39:H39"/>
    <mergeCell ref="A48:J48"/>
    <mergeCell ref="B49:I49"/>
    <mergeCell ref="A50:H50"/>
    <mergeCell ref="B51:I5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10FB6B-F49A-4D1C-BE69-A08E7EE2B3C8}">
  <sheetPr>
    <tabColor theme="9" tint="0.59999389629810485"/>
  </sheetPr>
  <dimension ref="A1:K56"/>
  <sheetViews>
    <sheetView showGridLines="0" zoomScale="115" zoomScaleNormal="115" workbookViewId="0"/>
  </sheetViews>
  <sheetFormatPr defaultRowHeight="14.45"/>
  <cols>
    <col min="1" max="1" width="18.42578125" customWidth="1"/>
    <col min="2" max="2" width="18.5703125" customWidth="1"/>
    <col min="3" max="3" width="23.28515625" customWidth="1"/>
    <col min="4" max="4" width="11.5703125" customWidth="1"/>
    <col min="6" max="6" width="11.28515625" customWidth="1"/>
    <col min="7" max="7" width="22.7109375" customWidth="1"/>
    <col min="8" max="8" width="11.7109375" customWidth="1"/>
    <col min="9" max="9" width="9.7109375" customWidth="1"/>
  </cols>
  <sheetData>
    <row r="1" spans="1:11" ht="18">
      <c r="A1" s="2" t="s">
        <v>120</v>
      </c>
    </row>
    <row r="2" spans="1:11">
      <c r="A2" s="14" t="s">
        <v>32</v>
      </c>
    </row>
    <row r="3" spans="1:11" ht="66.599999999999994" customHeight="1">
      <c r="A3" s="189" t="s">
        <v>65</v>
      </c>
      <c r="B3" s="189"/>
      <c r="C3" s="189"/>
      <c r="D3" s="189"/>
      <c r="E3" s="189"/>
      <c r="F3" s="189"/>
      <c r="G3" s="189"/>
      <c r="H3" s="189"/>
      <c r="I3" s="189"/>
      <c r="J3" s="189"/>
      <c r="K3" s="189"/>
    </row>
    <row r="4" spans="1:11" ht="64.900000000000006" customHeight="1">
      <c r="A4" s="192" t="s">
        <v>121</v>
      </c>
      <c r="B4" s="192"/>
      <c r="C4" s="192"/>
      <c r="D4" s="192"/>
      <c r="E4" s="192"/>
      <c r="F4" s="192"/>
      <c r="G4" s="192"/>
      <c r="H4" s="192"/>
      <c r="I4" s="192"/>
    </row>
    <row r="5" spans="1:11">
      <c r="A5" s="14" t="s">
        <v>66</v>
      </c>
    </row>
    <row r="6" spans="1:11">
      <c r="A6" s="18" t="s">
        <v>67</v>
      </c>
      <c r="B6" s="13" t="s">
        <v>68</v>
      </c>
      <c r="C6" s="13" t="s">
        <v>69</v>
      </c>
    </row>
    <row r="7" spans="1:11">
      <c r="A7" s="32" t="s">
        <v>70</v>
      </c>
      <c r="B7" s="33" t="s">
        <v>71</v>
      </c>
      <c r="C7" s="33" t="s">
        <v>72</v>
      </c>
    </row>
    <row r="8" spans="1:11">
      <c r="A8" s="32" t="s">
        <v>73</v>
      </c>
      <c r="B8" s="33" t="s">
        <v>74</v>
      </c>
      <c r="C8" s="33" t="s">
        <v>75</v>
      </c>
    </row>
    <row r="9" spans="1:11">
      <c r="A9" s="32" t="s">
        <v>76</v>
      </c>
      <c r="B9" s="33" t="s">
        <v>77</v>
      </c>
      <c r="C9" s="33" t="s">
        <v>78</v>
      </c>
    </row>
    <row r="10" spans="1:11">
      <c r="A10" s="38"/>
      <c r="B10" s="22"/>
      <c r="C10" s="22"/>
    </row>
    <row r="11" spans="1:11">
      <c r="A11" s="30" t="s">
        <v>79</v>
      </c>
      <c r="B11" s="12"/>
      <c r="C11" s="12"/>
      <c r="D11" s="12"/>
      <c r="E11" s="12"/>
      <c r="F11" s="12"/>
      <c r="G11" s="12"/>
      <c r="H11" s="12"/>
      <c r="I11" s="12"/>
    </row>
    <row r="12" spans="1:11" ht="45" customHeight="1">
      <c r="A12" s="7" t="s">
        <v>58</v>
      </c>
      <c r="B12" s="191" t="s">
        <v>122</v>
      </c>
      <c r="C12" s="191"/>
      <c r="D12" s="191"/>
      <c r="E12" s="191"/>
      <c r="F12" s="191"/>
      <c r="G12" s="191"/>
      <c r="H12" s="191"/>
      <c r="I12" s="191"/>
    </row>
    <row r="13" spans="1:11">
      <c r="A13" s="30" t="s">
        <v>80</v>
      </c>
      <c r="B13" s="12"/>
      <c r="C13" s="12"/>
      <c r="D13" s="12"/>
      <c r="E13" s="12"/>
      <c r="F13" s="12"/>
      <c r="G13" s="12"/>
      <c r="H13" s="12"/>
      <c r="I13" s="12"/>
    </row>
    <row r="14" spans="1:11" ht="45" customHeight="1">
      <c r="A14" s="7" t="s">
        <v>58</v>
      </c>
      <c r="B14" s="191" t="s">
        <v>123</v>
      </c>
      <c r="C14" s="191"/>
      <c r="D14" s="191"/>
      <c r="E14" s="191"/>
      <c r="F14" s="191"/>
      <c r="G14" s="191"/>
      <c r="H14" s="191"/>
      <c r="I14" s="191"/>
    </row>
    <row r="15" spans="1:11">
      <c r="A15" s="22"/>
      <c r="B15" s="22"/>
      <c r="C15" s="22"/>
      <c r="D15" s="22"/>
      <c r="E15" s="22"/>
      <c r="F15" s="22"/>
      <c r="G15" s="22"/>
      <c r="H15" s="22"/>
      <c r="I15" s="22"/>
    </row>
    <row r="16" spans="1:11">
      <c r="A16" s="14" t="s">
        <v>81</v>
      </c>
      <c r="G16" s="12"/>
      <c r="H16" s="12"/>
      <c r="I16" s="12"/>
    </row>
    <row r="17" spans="1:9">
      <c r="A17" s="15" t="s">
        <v>82</v>
      </c>
      <c r="B17" s="13" t="s">
        <v>83</v>
      </c>
      <c r="C17" s="13" t="s">
        <v>84</v>
      </c>
      <c r="D17" s="13" t="s">
        <v>85</v>
      </c>
      <c r="E17" s="13" t="s">
        <v>86</v>
      </c>
      <c r="G17" s="12"/>
      <c r="H17" s="12"/>
      <c r="I17" s="12"/>
    </row>
    <row r="18" spans="1:9">
      <c r="A18" s="34" t="s">
        <v>87</v>
      </c>
      <c r="B18" s="35">
        <v>0.01</v>
      </c>
      <c r="C18" s="35">
        <v>1.0999999999999999E-2</v>
      </c>
      <c r="D18" s="35">
        <v>8.0000000000000002E-3</v>
      </c>
      <c r="E18" s="35">
        <v>1.2999999999999999E-2</v>
      </c>
      <c r="G18" s="12"/>
      <c r="H18" s="12"/>
      <c r="I18" s="12"/>
    </row>
    <row r="19" spans="1:9">
      <c r="A19" s="34" t="s">
        <v>88</v>
      </c>
      <c r="B19" s="35">
        <v>1.7999999999999999E-2</v>
      </c>
      <c r="C19" s="35">
        <v>1.7000000000000001E-2</v>
      </c>
      <c r="D19" s="35">
        <v>1.4999999999999999E-2</v>
      </c>
      <c r="E19" s="35">
        <v>0.02</v>
      </c>
      <c r="G19" s="12"/>
      <c r="H19" s="12"/>
      <c r="I19" s="12"/>
    </row>
    <row r="20" spans="1:9">
      <c r="A20" s="34" t="s">
        <v>89</v>
      </c>
      <c r="B20" s="35">
        <v>7.0000000000000007E-2</v>
      </c>
      <c r="C20" s="35">
        <v>6.8000000000000005E-2</v>
      </c>
      <c r="D20" s="35">
        <v>5.5E-2</v>
      </c>
      <c r="E20" s="35">
        <v>7.4999999999999997E-2</v>
      </c>
      <c r="G20" s="12"/>
      <c r="H20" s="12"/>
      <c r="I20" s="12"/>
    </row>
    <row r="21" spans="1:9">
      <c r="A21" s="34" t="s">
        <v>90</v>
      </c>
      <c r="B21" s="35">
        <v>3.5000000000000003E-2</v>
      </c>
      <c r="C21" s="35">
        <v>3.2000000000000001E-2</v>
      </c>
      <c r="D21" s="35">
        <v>2.5000000000000001E-2</v>
      </c>
      <c r="E21" s="35">
        <v>0.04</v>
      </c>
      <c r="G21" s="12"/>
      <c r="H21" s="12"/>
      <c r="I21" s="12"/>
    </row>
    <row r="22" spans="1:9">
      <c r="A22" s="34" t="s">
        <v>91</v>
      </c>
      <c r="B22" s="35">
        <v>5.8000000000000003E-2</v>
      </c>
      <c r="C22" s="35">
        <v>5.5E-2</v>
      </c>
      <c r="D22" s="35">
        <v>4.4999999999999998E-2</v>
      </c>
      <c r="E22" s="35">
        <v>6.5000000000000002E-2</v>
      </c>
      <c r="G22" s="12"/>
      <c r="H22" s="12"/>
      <c r="I22" s="12"/>
    </row>
    <row r="23" spans="1:9">
      <c r="A23" s="22"/>
      <c r="B23" s="25"/>
      <c r="C23" s="25"/>
      <c r="D23" s="25"/>
      <c r="E23" s="23"/>
      <c r="F23" s="25"/>
      <c r="G23" s="12"/>
      <c r="H23" s="12"/>
      <c r="I23" s="12"/>
    </row>
    <row r="24" spans="1:9">
      <c r="A24" s="14" t="s">
        <v>92</v>
      </c>
      <c r="B24" s="25"/>
      <c r="C24" s="25"/>
      <c r="D24" s="25"/>
      <c r="E24" s="23"/>
      <c r="F24" s="25"/>
      <c r="G24" s="12"/>
      <c r="H24" s="12"/>
      <c r="I24" s="12"/>
    </row>
    <row r="25" spans="1:9">
      <c r="A25" s="194" t="s">
        <v>93</v>
      </c>
      <c r="B25" s="195"/>
      <c r="C25" s="13" t="s">
        <v>94</v>
      </c>
      <c r="D25" s="25"/>
      <c r="E25" s="23"/>
      <c r="F25" s="25"/>
      <c r="G25" s="12"/>
      <c r="H25" s="12"/>
      <c r="I25" s="12"/>
    </row>
    <row r="26" spans="1:9">
      <c r="A26" s="196" t="s">
        <v>95</v>
      </c>
      <c r="B26" s="196"/>
      <c r="C26" s="33">
        <v>0.92</v>
      </c>
      <c r="D26" s="25"/>
      <c r="E26" s="23"/>
      <c r="F26" s="25"/>
      <c r="G26" s="12"/>
      <c r="H26" s="12"/>
      <c r="I26" s="12"/>
    </row>
    <row r="27" spans="1:9">
      <c r="A27" s="196" t="s">
        <v>96</v>
      </c>
      <c r="B27" s="196"/>
      <c r="C27" s="33">
        <v>-0.35</v>
      </c>
      <c r="D27" s="25"/>
      <c r="E27" s="23"/>
      <c r="F27" s="25"/>
      <c r="G27" s="12"/>
      <c r="H27" s="12"/>
      <c r="I27" s="12"/>
    </row>
    <row r="28" spans="1:9">
      <c r="A28" s="196" t="s">
        <v>97</v>
      </c>
      <c r="B28" s="196"/>
      <c r="C28" s="33">
        <v>0.7</v>
      </c>
      <c r="D28" s="25"/>
      <c r="E28" s="23"/>
      <c r="F28" s="25"/>
      <c r="G28" s="12"/>
      <c r="H28" s="12"/>
      <c r="I28" s="12"/>
    </row>
    <row r="29" spans="1:9">
      <c r="A29" s="196" t="s">
        <v>98</v>
      </c>
      <c r="B29" s="196"/>
      <c r="C29" s="33">
        <v>0.78</v>
      </c>
      <c r="D29" s="25"/>
      <c r="E29" s="23"/>
      <c r="F29" s="25"/>
      <c r="G29" s="12"/>
      <c r="H29" s="12"/>
      <c r="I29" s="12"/>
    </row>
    <row r="30" spans="1:9">
      <c r="A30" s="196" t="s">
        <v>99</v>
      </c>
      <c r="B30" s="196"/>
      <c r="C30" s="33">
        <v>0.65</v>
      </c>
      <c r="D30" s="25"/>
      <c r="E30" s="23"/>
      <c r="F30" s="25"/>
      <c r="G30" s="12"/>
      <c r="H30" s="12"/>
      <c r="I30" s="12"/>
    </row>
    <row r="31" spans="1:9">
      <c r="A31" s="196" t="s">
        <v>100</v>
      </c>
      <c r="B31" s="196"/>
      <c r="C31" s="33">
        <v>0.82</v>
      </c>
      <c r="D31" s="25"/>
      <c r="E31" s="23"/>
      <c r="F31" s="25"/>
      <c r="G31" s="12"/>
      <c r="H31" s="12"/>
      <c r="I31" s="12"/>
    </row>
    <row r="32" spans="1:9">
      <c r="A32" s="22"/>
      <c r="B32" s="25"/>
      <c r="C32" s="25"/>
      <c r="D32" s="25"/>
      <c r="E32" s="23"/>
      <c r="F32" s="25"/>
      <c r="G32" s="12"/>
      <c r="H32" s="12"/>
      <c r="I32" s="12"/>
    </row>
    <row r="33" spans="1:10">
      <c r="A33" s="30" t="s">
        <v>101</v>
      </c>
      <c r="B33" s="12"/>
      <c r="C33" s="12"/>
      <c r="D33" s="12"/>
      <c r="E33" s="12"/>
      <c r="F33" s="12"/>
      <c r="G33" s="12"/>
      <c r="H33" s="12"/>
      <c r="I33" s="12"/>
    </row>
    <row r="34" spans="1:10" ht="60" customHeight="1">
      <c r="A34" s="7" t="s">
        <v>58</v>
      </c>
      <c r="B34" s="191" t="s">
        <v>124</v>
      </c>
      <c r="C34" s="191"/>
      <c r="D34" s="191"/>
      <c r="E34" s="191"/>
      <c r="F34" s="191"/>
      <c r="G34" s="191"/>
      <c r="H34" s="191"/>
      <c r="I34" s="191"/>
    </row>
    <row r="35" spans="1:10">
      <c r="A35" s="30" t="s">
        <v>102</v>
      </c>
      <c r="B35" s="12"/>
      <c r="C35" s="12"/>
      <c r="D35" s="12"/>
      <c r="E35" s="12"/>
      <c r="F35" s="12"/>
      <c r="G35" s="12"/>
      <c r="H35" s="12"/>
      <c r="I35" s="12"/>
    </row>
    <row r="36" spans="1:10" ht="45" customHeight="1">
      <c r="A36" s="7" t="s">
        <v>58</v>
      </c>
      <c r="B36" s="191" t="s">
        <v>125</v>
      </c>
      <c r="C36" s="191"/>
      <c r="D36" s="191"/>
      <c r="E36" s="191"/>
      <c r="F36" s="191"/>
      <c r="G36" s="191"/>
      <c r="H36" s="191"/>
      <c r="I36" s="191"/>
    </row>
    <row r="37" spans="1:10">
      <c r="A37" s="22"/>
      <c r="B37" s="25"/>
      <c r="C37" s="25"/>
      <c r="D37" s="25"/>
      <c r="E37" s="23"/>
      <c r="F37" s="25"/>
      <c r="G37" s="12"/>
      <c r="H37" s="12"/>
      <c r="I37" s="12"/>
    </row>
    <row r="38" spans="1:10">
      <c r="A38" s="14" t="s">
        <v>103</v>
      </c>
      <c r="B38" s="25"/>
      <c r="C38" s="25"/>
      <c r="D38" s="25"/>
      <c r="E38" s="23"/>
      <c r="F38" s="25"/>
      <c r="G38" s="12"/>
      <c r="H38" s="12"/>
      <c r="I38" s="12"/>
    </row>
    <row r="39" spans="1:10">
      <c r="A39" s="22"/>
      <c r="B39" s="193" t="s">
        <v>104</v>
      </c>
      <c r="C39" s="193"/>
      <c r="D39" s="193"/>
      <c r="E39" s="23"/>
      <c r="F39" s="193" t="s">
        <v>105</v>
      </c>
      <c r="G39" s="193"/>
      <c r="H39" s="193"/>
    </row>
    <row r="40" spans="1:10">
      <c r="A40" s="15" t="s">
        <v>82</v>
      </c>
      <c r="B40" s="13" t="s">
        <v>106</v>
      </c>
      <c r="C40" s="13" t="s">
        <v>107</v>
      </c>
      <c r="D40" s="13" t="s">
        <v>108</v>
      </c>
      <c r="E40" s="23"/>
      <c r="F40" s="13" t="s">
        <v>106</v>
      </c>
      <c r="G40" s="13" t="s">
        <v>107</v>
      </c>
      <c r="H40" s="13" t="s">
        <v>108</v>
      </c>
    </row>
    <row r="41" spans="1:10">
      <c r="A41" s="34" t="s">
        <v>109</v>
      </c>
      <c r="B41" s="36">
        <v>0.2</v>
      </c>
      <c r="C41" s="35">
        <v>1.4999999999999999E-2</v>
      </c>
      <c r="D41" s="37">
        <v>0.3</v>
      </c>
      <c r="E41" s="23"/>
      <c r="F41" s="36">
        <v>0.2</v>
      </c>
      <c r="G41" s="35">
        <v>-0.02</v>
      </c>
      <c r="H41" s="37">
        <v>-0.4</v>
      </c>
    </row>
    <row r="42" spans="1:10">
      <c r="A42" s="34" t="s">
        <v>89</v>
      </c>
      <c r="B42" s="36">
        <v>0.2</v>
      </c>
      <c r="C42" s="35">
        <v>6.8000000000000005E-2</v>
      </c>
      <c r="D42" s="37">
        <v>1.36</v>
      </c>
      <c r="E42" s="23"/>
      <c r="F42" s="36">
        <v>0.2</v>
      </c>
      <c r="G42" s="35">
        <v>-4.4999999999999998E-2</v>
      </c>
      <c r="H42" s="37">
        <v>-0.9</v>
      </c>
    </row>
    <row r="43" spans="1:10">
      <c r="A43" s="34" t="s">
        <v>110</v>
      </c>
      <c r="B43" s="36">
        <v>0.2</v>
      </c>
      <c r="C43" s="35">
        <v>4.2999999999999997E-2</v>
      </c>
      <c r="D43" s="37">
        <v>0.86</v>
      </c>
      <c r="E43" s="23"/>
      <c r="F43" s="36">
        <v>0.2</v>
      </c>
      <c r="G43" s="35">
        <v>-0.03</v>
      </c>
      <c r="H43" s="37">
        <v>-0.6</v>
      </c>
    </row>
    <row r="44" spans="1:10">
      <c r="A44" s="34" t="s">
        <v>111</v>
      </c>
      <c r="B44" s="36">
        <v>0.2</v>
      </c>
      <c r="C44" s="35">
        <v>3.5000000000000003E-2</v>
      </c>
      <c r="D44" s="37">
        <v>0.7</v>
      </c>
      <c r="E44" s="23"/>
      <c r="F44" s="36">
        <v>0.2</v>
      </c>
      <c r="G44" s="35">
        <v>-1.4999999999999999E-2</v>
      </c>
      <c r="H44" s="37">
        <v>-0.3</v>
      </c>
    </row>
    <row r="45" spans="1:10">
      <c r="A45" s="34" t="s">
        <v>112</v>
      </c>
      <c r="B45" s="36">
        <v>0.2</v>
      </c>
      <c r="C45" s="35">
        <v>0.04</v>
      </c>
      <c r="D45" s="37">
        <v>0.8</v>
      </c>
      <c r="E45" s="23"/>
      <c r="F45" s="36">
        <v>0.2</v>
      </c>
      <c r="G45" s="35">
        <v>-1.7999999999999999E-2</v>
      </c>
      <c r="H45" s="37">
        <v>-0.36</v>
      </c>
    </row>
    <row r="46" spans="1:10">
      <c r="A46" s="15" t="s">
        <v>113</v>
      </c>
      <c r="B46" s="39">
        <v>1</v>
      </c>
      <c r="C46" s="13" t="s">
        <v>114</v>
      </c>
      <c r="D46" s="13">
        <v>4.0199999999999996</v>
      </c>
      <c r="E46" s="23"/>
      <c r="F46" s="39">
        <v>1</v>
      </c>
      <c r="G46" s="13" t="s">
        <v>115</v>
      </c>
      <c r="H46" s="13">
        <v>-2.56</v>
      </c>
    </row>
    <row r="47" spans="1:10">
      <c r="A47" s="22"/>
      <c r="B47" s="25"/>
      <c r="C47" s="25"/>
      <c r="D47" s="25"/>
      <c r="E47" s="23"/>
      <c r="F47" s="25"/>
      <c r="G47" s="12"/>
      <c r="H47" s="12"/>
      <c r="I47" s="12"/>
    </row>
    <row r="48" spans="1:10" ht="14.45" customHeight="1">
      <c r="A48" s="190" t="s">
        <v>116</v>
      </c>
      <c r="B48" s="190"/>
      <c r="C48" s="190"/>
      <c r="D48" s="190"/>
      <c r="E48" s="190"/>
      <c r="F48" s="190"/>
      <c r="G48" s="190"/>
      <c r="H48" s="190"/>
      <c r="I48" s="190"/>
      <c r="J48" s="190"/>
    </row>
    <row r="49" spans="1:10" ht="75" customHeight="1">
      <c r="A49" s="7" t="s">
        <v>58</v>
      </c>
      <c r="B49" s="191" t="s">
        <v>126</v>
      </c>
      <c r="C49" s="191"/>
      <c r="D49" s="191"/>
      <c r="E49" s="191"/>
      <c r="F49" s="191"/>
      <c r="G49" s="191"/>
      <c r="H49" s="191"/>
      <c r="I49" s="191"/>
    </row>
    <row r="50" spans="1:10" ht="14.45" customHeight="1">
      <c r="A50" s="190" t="s">
        <v>117</v>
      </c>
      <c r="B50" s="190"/>
      <c r="C50" s="190"/>
      <c r="D50" s="190"/>
      <c r="E50" s="190"/>
      <c r="F50" s="190"/>
      <c r="G50" s="190"/>
      <c r="H50" s="190"/>
    </row>
    <row r="51" spans="1:10" ht="60" customHeight="1">
      <c r="A51" s="7" t="s">
        <v>58</v>
      </c>
      <c r="B51" s="191" t="s">
        <v>127</v>
      </c>
      <c r="C51" s="191"/>
      <c r="D51" s="191"/>
      <c r="E51" s="191"/>
      <c r="F51" s="191"/>
      <c r="G51" s="191"/>
      <c r="H51" s="191"/>
      <c r="I51" s="191"/>
    </row>
    <row r="52" spans="1:10" ht="14.45" customHeight="1">
      <c r="A52" s="190" t="s">
        <v>118</v>
      </c>
      <c r="B52" s="190"/>
      <c r="C52" s="190"/>
      <c r="D52" s="190"/>
      <c r="E52" s="190"/>
      <c r="F52" s="190"/>
      <c r="G52" s="190"/>
      <c r="H52" s="190"/>
      <c r="I52" s="190"/>
      <c r="J52" s="190"/>
    </row>
    <row r="53" spans="1:10" ht="60" customHeight="1">
      <c r="A53" s="7" t="s">
        <v>58</v>
      </c>
      <c r="B53" s="191" t="s">
        <v>128</v>
      </c>
      <c r="C53" s="191"/>
      <c r="D53" s="191"/>
      <c r="E53" s="191"/>
      <c r="F53" s="191"/>
      <c r="G53" s="191"/>
      <c r="H53" s="191"/>
      <c r="I53" s="191"/>
    </row>
    <row r="54" spans="1:10">
      <c r="A54" s="22"/>
      <c r="B54" s="25"/>
      <c r="C54" s="25"/>
      <c r="D54" s="25"/>
      <c r="E54" s="23"/>
      <c r="F54" s="25"/>
      <c r="G54" s="12"/>
      <c r="H54" s="12"/>
      <c r="I54" s="12"/>
    </row>
    <row r="55" spans="1:10">
      <c r="A55" s="190" t="s">
        <v>119</v>
      </c>
      <c r="B55" s="190"/>
      <c r="C55" s="190"/>
      <c r="D55" s="190"/>
      <c r="E55" s="190"/>
      <c r="F55" s="190"/>
      <c r="G55" s="190"/>
      <c r="H55" s="190"/>
    </row>
    <row r="56" spans="1:10" ht="60" customHeight="1">
      <c r="A56" s="7" t="s">
        <v>58</v>
      </c>
      <c r="B56" s="191" t="s">
        <v>129</v>
      </c>
      <c r="C56" s="191"/>
      <c r="D56" s="191"/>
      <c r="E56" s="191"/>
      <c r="F56" s="191"/>
      <c r="G56" s="191"/>
      <c r="H56" s="191"/>
      <c r="I56" s="191"/>
    </row>
  </sheetData>
  <mergeCells count="23">
    <mergeCell ref="A55:H55"/>
    <mergeCell ref="B56:I56"/>
    <mergeCell ref="A31:B31"/>
    <mergeCell ref="B39:D39"/>
    <mergeCell ref="F39:H39"/>
    <mergeCell ref="B36:I36"/>
    <mergeCell ref="B49:I49"/>
    <mergeCell ref="A3:K3"/>
    <mergeCell ref="A26:B26"/>
    <mergeCell ref="A27:B27"/>
    <mergeCell ref="A28:B28"/>
    <mergeCell ref="A29:B29"/>
    <mergeCell ref="A25:B25"/>
    <mergeCell ref="B12:I12"/>
    <mergeCell ref="B14:I14"/>
    <mergeCell ref="A4:I4"/>
    <mergeCell ref="A30:B30"/>
    <mergeCell ref="B34:I34"/>
    <mergeCell ref="A50:H50"/>
    <mergeCell ref="B51:I51"/>
    <mergeCell ref="B53:I53"/>
    <mergeCell ref="A48:J48"/>
    <mergeCell ref="A52:J5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6C523E-A0C1-4BF9-B88C-1F19D90E8E16}">
  <sheetPr>
    <tabColor theme="5" tint="0.39997558519241921"/>
  </sheetPr>
  <dimension ref="A1:K44"/>
  <sheetViews>
    <sheetView showGridLines="0" zoomScale="115" zoomScaleNormal="115" workbookViewId="0"/>
  </sheetViews>
  <sheetFormatPr defaultRowHeight="14.45"/>
  <cols>
    <col min="1" max="1" width="14.5703125" customWidth="1"/>
    <col min="2" max="2" width="22.5703125" customWidth="1"/>
    <col min="3" max="3" width="20.7109375" customWidth="1"/>
    <col min="4" max="4" width="19.28515625" customWidth="1"/>
    <col min="5" max="5" width="22.42578125" customWidth="1"/>
    <col min="6" max="6" width="21.28515625" customWidth="1"/>
    <col min="9" max="9" width="9.7109375" customWidth="1"/>
  </cols>
  <sheetData>
    <row r="1" spans="1:11" ht="18">
      <c r="A1" s="2" t="s">
        <v>130</v>
      </c>
    </row>
    <row r="2" spans="1:11">
      <c r="A2" s="14" t="s">
        <v>32</v>
      </c>
    </row>
    <row r="3" spans="1:11" ht="77.45" customHeight="1">
      <c r="A3" s="197" t="s">
        <v>131</v>
      </c>
      <c r="B3" s="198"/>
      <c r="C3" s="198"/>
      <c r="D3" s="198"/>
      <c r="E3" s="198"/>
      <c r="F3" s="198"/>
      <c r="G3" s="198"/>
      <c r="H3" s="199"/>
      <c r="I3" s="58"/>
      <c r="J3" s="58"/>
      <c r="K3" s="58"/>
    </row>
    <row r="4" spans="1:11">
      <c r="A4" s="5"/>
    </row>
    <row r="5" spans="1:11">
      <c r="A5" s="14" t="s">
        <v>132</v>
      </c>
    </row>
    <row r="6" spans="1:11">
      <c r="A6" s="11" t="s">
        <v>133</v>
      </c>
      <c r="B6" s="9" t="s">
        <v>134</v>
      </c>
      <c r="C6" s="9" t="s">
        <v>135</v>
      </c>
      <c r="D6" s="9" t="s">
        <v>136</v>
      </c>
      <c r="E6" s="9" t="s">
        <v>137</v>
      </c>
    </row>
    <row r="7" spans="1:11">
      <c r="A7" s="31" t="s">
        <v>138</v>
      </c>
      <c r="B7" s="22" t="s">
        <v>139</v>
      </c>
      <c r="C7" s="42">
        <v>-4</v>
      </c>
      <c r="D7" s="22" t="s">
        <v>140</v>
      </c>
      <c r="E7" s="22" t="s">
        <v>141</v>
      </c>
    </row>
    <row r="8" spans="1:11">
      <c r="A8" s="31" t="s">
        <v>142</v>
      </c>
      <c r="B8" s="22" t="s">
        <v>143</v>
      </c>
      <c r="C8" s="42">
        <v>3</v>
      </c>
      <c r="D8" s="22" t="s">
        <v>140</v>
      </c>
      <c r="E8" s="22" t="s">
        <v>141</v>
      </c>
    </row>
    <row r="9" spans="1:11">
      <c r="A9" s="31" t="s">
        <v>144</v>
      </c>
      <c r="B9" s="22" t="s">
        <v>145</v>
      </c>
      <c r="C9" s="42">
        <v>5</v>
      </c>
      <c r="D9" s="22" t="s">
        <v>140</v>
      </c>
      <c r="E9" s="22" t="s">
        <v>141</v>
      </c>
    </row>
    <row r="10" spans="1:11">
      <c r="A10" s="31" t="s">
        <v>146</v>
      </c>
      <c r="B10" s="22" t="s">
        <v>147</v>
      </c>
      <c r="C10" s="42">
        <v>3</v>
      </c>
      <c r="D10" s="22" t="s">
        <v>148</v>
      </c>
      <c r="E10" s="22" t="s">
        <v>141</v>
      </c>
    </row>
    <row r="11" spans="1:11">
      <c r="A11" s="31" t="s">
        <v>149</v>
      </c>
      <c r="B11" s="22" t="s">
        <v>139</v>
      </c>
      <c r="C11" s="42">
        <v>-4</v>
      </c>
      <c r="D11" s="22" t="s">
        <v>148</v>
      </c>
      <c r="E11" s="22" t="s">
        <v>141</v>
      </c>
    </row>
    <row r="12" spans="1:11">
      <c r="A12" s="31" t="s">
        <v>150</v>
      </c>
      <c r="B12" s="22" t="s">
        <v>151</v>
      </c>
      <c r="C12" s="42">
        <v>-1</v>
      </c>
      <c r="D12" s="22" t="s">
        <v>152</v>
      </c>
      <c r="E12" s="22" t="s">
        <v>153</v>
      </c>
    </row>
    <row r="13" spans="1:11">
      <c r="A13" s="31" t="s">
        <v>154</v>
      </c>
      <c r="B13" s="22" t="s">
        <v>155</v>
      </c>
      <c r="C13" s="42">
        <v>4</v>
      </c>
      <c r="D13" s="22" t="s">
        <v>152</v>
      </c>
      <c r="E13" s="22" t="s">
        <v>153</v>
      </c>
    </row>
    <row r="14" spans="1:11">
      <c r="A14" s="31" t="s">
        <v>156</v>
      </c>
      <c r="B14" s="22" t="s">
        <v>157</v>
      </c>
      <c r="C14" s="42">
        <v>2</v>
      </c>
      <c r="D14" s="22" t="s">
        <v>152</v>
      </c>
      <c r="E14" s="22" t="s">
        <v>153</v>
      </c>
    </row>
    <row r="15" spans="1:11">
      <c r="A15" s="31" t="s">
        <v>158</v>
      </c>
      <c r="B15" s="22" t="s">
        <v>151</v>
      </c>
      <c r="C15" s="42">
        <v>-9</v>
      </c>
      <c r="D15" s="22" t="s">
        <v>159</v>
      </c>
      <c r="E15" s="22" t="s">
        <v>153</v>
      </c>
    </row>
    <row r="16" spans="1:11">
      <c r="A16" s="31" t="s">
        <v>160</v>
      </c>
      <c r="B16" s="22" t="s">
        <v>161</v>
      </c>
      <c r="C16" s="42">
        <v>1</v>
      </c>
      <c r="D16" s="22" t="s">
        <v>159</v>
      </c>
      <c r="E16" s="22" t="s">
        <v>153</v>
      </c>
    </row>
    <row r="17" spans="1:9">
      <c r="A17" s="31"/>
      <c r="B17" s="9" t="s">
        <v>162</v>
      </c>
      <c r="C17" s="43">
        <f>SUM(C7:C16)</f>
        <v>0</v>
      </c>
      <c r="D17" s="22"/>
      <c r="E17" s="22"/>
    </row>
    <row r="19" spans="1:9">
      <c r="A19" s="14" t="s">
        <v>163</v>
      </c>
    </row>
    <row r="20" spans="1:9">
      <c r="A20" s="13" t="s">
        <v>164</v>
      </c>
      <c r="B20" s="13" t="s">
        <v>165</v>
      </c>
      <c r="C20" s="41" t="s">
        <v>166</v>
      </c>
    </row>
    <row r="21" spans="1:9">
      <c r="A21" s="33" t="s">
        <v>141</v>
      </c>
      <c r="B21" s="33" t="s">
        <v>167</v>
      </c>
      <c r="C21" s="40">
        <v>1</v>
      </c>
    </row>
    <row r="22" spans="1:9">
      <c r="A22" s="33" t="s">
        <v>153</v>
      </c>
      <c r="B22" s="33" t="s">
        <v>168</v>
      </c>
      <c r="C22" s="40">
        <v>1.5</v>
      </c>
    </row>
    <row r="24" spans="1:9">
      <c r="A24" s="45" t="s">
        <v>169</v>
      </c>
      <c r="B24" s="51"/>
    </row>
    <row r="26" spans="1:9">
      <c r="A26" s="45" t="s">
        <v>170</v>
      </c>
      <c r="B26" s="52"/>
      <c r="C26" s="44"/>
      <c r="D26" s="44"/>
      <c r="E26" s="44"/>
      <c r="F26" s="44"/>
      <c r="G26" s="44"/>
      <c r="H26" s="44"/>
      <c r="I26" s="44"/>
    </row>
    <row r="27" spans="1:9">
      <c r="B27" s="47"/>
      <c r="C27" s="44"/>
      <c r="D27" s="44"/>
      <c r="E27" s="44"/>
      <c r="F27" s="44"/>
      <c r="G27" s="44"/>
      <c r="H27" s="44"/>
      <c r="I27" s="44"/>
    </row>
    <row r="28" spans="1:9">
      <c r="B28" s="47"/>
      <c r="C28" s="44"/>
      <c r="D28" s="44"/>
      <c r="E28" s="44"/>
      <c r="F28" s="44"/>
      <c r="G28" s="44"/>
      <c r="H28" s="44"/>
      <c r="I28" s="44"/>
    </row>
    <row r="29" spans="1:9">
      <c r="B29" s="47"/>
      <c r="C29" s="44"/>
      <c r="D29" s="44"/>
      <c r="E29" s="44"/>
      <c r="F29" s="44"/>
      <c r="G29" s="44"/>
      <c r="H29" s="44"/>
      <c r="I29" s="44"/>
    </row>
    <row r="30" spans="1:9" ht="15.6">
      <c r="A30" s="8"/>
      <c r="B30" s="47"/>
      <c r="C30" s="48"/>
      <c r="D30" s="48"/>
      <c r="E30" s="44"/>
      <c r="F30" s="44"/>
      <c r="G30" s="44"/>
      <c r="H30" s="44"/>
      <c r="I30" s="44"/>
    </row>
    <row r="31" spans="1:9" ht="15.6">
      <c r="A31" s="8"/>
      <c r="B31" s="47"/>
      <c r="C31" s="48"/>
      <c r="D31" s="48"/>
      <c r="E31" s="44"/>
      <c r="F31" s="44"/>
      <c r="G31" s="44"/>
      <c r="H31" s="44"/>
      <c r="I31" s="44"/>
    </row>
    <row r="32" spans="1:9" ht="15.6">
      <c r="A32" s="8"/>
      <c r="B32" s="52"/>
      <c r="C32" s="48"/>
      <c r="D32" s="48"/>
      <c r="E32" s="44"/>
      <c r="F32" s="44"/>
      <c r="G32" s="44"/>
      <c r="H32" s="44"/>
      <c r="I32" s="44"/>
    </row>
    <row r="33" spans="1:9" ht="15.6">
      <c r="A33" s="8"/>
      <c r="B33" s="47"/>
      <c r="C33" s="48"/>
      <c r="D33" s="48"/>
      <c r="E33" s="44"/>
      <c r="F33" s="44"/>
      <c r="G33" s="44"/>
      <c r="H33" s="44"/>
      <c r="I33" s="44"/>
    </row>
    <row r="34" spans="1:9">
      <c r="B34" s="47"/>
      <c r="C34" s="44"/>
      <c r="D34" s="44"/>
      <c r="E34" s="44"/>
      <c r="F34" s="44"/>
      <c r="G34" s="44"/>
      <c r="H34" s="44"/>
      <c r="I34" s="44"/>
    </row>
    <row r="35" spans="1:9">
      <c r="B35" s="52"/>
      <c r="C35" s="44"/>
      <c r="D35" s="44"/>
      <c r="E35" s="44"/>
      <c r="F35" s="44"/>
      <c r="G35" s="44"/>
      <c r="H35" s="44"/>
      <c r="I35" s="44"/>
    </row>
    <row r="36" spans="1:9">
      <c r="B36" s="47"/>
      <c r="C36" s="44"/>
      <c r="D36" s="44"/>
      <c r="E36" s="44"/>
      <c r="F36" s="44"/>
      <c r="G36" s="44"/>
      <c r="H36" s="44"/>
      <c r="I36" s="44"/>
    </row>
    <row r="37" spans="1:9">
      <c r="B37" s="47"/>
      <c r="C37" s="44"/>
      <c r="D37" s="44"/>
      <c r="E37" s="44"/>
      <c r="F37" s="44"/>
      <c r="G37" s="44"/>
      <c r="H37" s="44"/>
      <c r="I37" s="44"/>
    </row>
    <row r="38" spans="1:9">
      <c r="B38" s="47"/>
      <c r="C38" s="44"/>
      <c r="D38" s="44"/>
      <c r="E38" s="44"/>
      <c r="F38" s="44"/>
      <c r="G38" s="44"/>
      <c r="H38" s="44"/>
      <c r="I38" s="44"/>
    </row>
    <row r="39" spans="1:9">
      <c r="B39" s="52"/>
      <c r="C39" s="44"/>
      <c r="D39" s="44"/>
      <c r="E39" s="44"/>
      <c r="F39" s="44"/>
      <c r="G39" s="44"/>
      <c r="H39" s="44"/>
      <c r="I39" s="44"/>
    </row>
    <row r="40" spans="1:9">
      <c r="B40" s="47"/>
      <c r="C40" s="44"/>
      <c r="D40" s="44"/>
      <c r="E40" s="44"/>
      <c r="F40" s="44"/>
      <c r="G40" s="44"/>
      <c r="H40" s="44"/>
      <c r="I40" s="44"/>
    </row>
    <row r="41" spans="1:9">
      <c r="B41" s="50"/>
      <c r="C41" s="44"/>
      <c r="D41" s="44"/>
      <c r="E41" s="44"/>
      <c r="F41" s="44"/>
      <c r="G41" s="44"/>
      <c r="H41" s="44"/>
      <c r="I41" s="44"/>
    </row>
    <row r="42" spans="1:9">
      <c r="B42" s="52"/>
      <c r="C42" s="44"/>
      <c r="D42" s="44"/>
      <c r="E42" s="44"/>
      <c r="F42" s="44"/>
      <c r="G42" s="44"/>
      <c r="H42" s="44"/>
      <c r="I42" s="44"/>
    </row>
    <row r="43" spans="1:9">
      <c r="B43" s="47"/>
      <c r="C43" s="44"/>
      <c r="D43" s="44"/>
      <c r="E43" s="44"/>
      <c r="F43" s="44"/>
      <c r="G43" s="44"/>
      <c r="H43" s="44"/>
      <c r="I43" s="44"/>
    </row>
    <row r="44" spans="1:9">
      <c r="B44" s="44"/>
      <c r="C44" s="44"/>
      <c r="D44" s="44"/>
      <c r="E44" s="44"/>
      <c r="F44" s="44"/>
      <c r="G44" s="44"/>
      <c r="H44" s="44"/>
      <c r="I44" s="44"/>
    </row>
  </sheetData>
  <mergeCells count="1">
    <mergeCell ref="A3:H3"/>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05388C-9026-45C2-8544-F7DFA3F50948}">
  <sheetPr>
    <tabColor theme="9" tint="0.59999389629810485"/>
  </sheetPr>
  <dimension ref="A1:K44"/>
  <sheetViews>
    <sheetView showGridLines="0" zoomScale="115" zoomScaleNormal="115" workbookViewId="0">
      <selection activeCell="B27" sqref="B27:I27"/>
    </sheetView>
  </sheetViews>
  <sheetFormatPr defaultRowHeight="14.45"/>
  <cols>
    <col min="1" max="1" width="14.5703125" customWidth="1"/>
    <col min="2" max="2" width="22.5703125" customWidth="1"/>
    <col min="3" max="3" width="20.7109375" customWidth="1"/>
    <col min="4" max="4" width="19.28515625" customWidth="1"/>
    <col min="5" max="5" width="22.42578125" customWidth="1"/>
    <col min="6" max="6" width="21.28515625" customWidth="1"/>
    <col min="9" max="9" width="9.7109375" customWidth="1"/>
  </cols>
  <sheetData>
    <row r="1" spans="1:11" ht="18">
      <c r="A1" s="2" t="s">
        <v>171</v>
      </c>
    </row>
    <row r="2" spans="1:11">
      <c r="A2" s="14" t="s">
        <v>32</v>
      </c>
    </row>
    <row r="3" spans="1:11" ht="79.900000000000006" customHeight="1">
      <c r="A3" s="197" t="s">
        <v>131</v>
      </c>
      <c r="B3" s="198"/>
      <c r="C3" s="198"/>
      <c r="D3" s="198"/>
      <c r="E3" s="198"/>
      <c r="F3" s="198"/>
      <c r="G3" s="198"/>
      <c r="H3" s="199"/>
      <c r="I3" s="58"/>
      <c r="J3" s="58"/>
      <c r="K3" s="58"/>
    </row>
    <row r="4" spans="1:11">
      <c r="A4" s="5"/>
    </row>
    <row r="5" spans="1:11">
      <c r="A5" s="14" t="s">
        <v>132</v>
      </c>
    </row>
    <row r="6" spans="1:11">
      <c r="A6" s="11" t="s">
        <v>133</v>
      </c>
      <c r="B6" s="9" t="s">
        <v>134</v>
      </c>
      <c r="C6" s="9" t="s">
        <v>135</v>
      </c>
      <c r="D6" s="9" t="s">
        <v>136</v>
      </c>
      <c r="E6" s="9" t="s">
        <v>137</v>
      </c>
    </row>
    <row r="7" spans="1:11">
      <c r="A7" s="31" t="s">
        <v>138</v>
      </c>
      <c r="B7" s="22" t="s">
        <v>139</v>
      </c>
      <c r="C7" s="42">
        <v>-4</v>
      </c>
      <c r="D7" s="22" t="s">
        <v>140</v>
      </c>
      <c r="E7" s="22" t="s">
        <v>141</v>
      </c>
    </row>
    <row r="8" spans="1:11">
      <c r="A8" s="31" t="s">
        <v>142</v>
      </c>
      <c r="B8" s="22" t="s">
        <v>143</v>
      </c>
      <c r="C8" s="42">
        <v>3</v>
      </c>
      <c r="D8" s="22" t="s">
        <v>140</v>
      </c>
      <c r="E8" s="22" t="s">
        <v>141</v>
      </c>
    </row>
    <row r="9" spans="1:11">
      <c r="A9" s="31" t="s">
        <v>144</v>
      </c>
      <c r="B9" s="22" t="s">
        <v>145</v>
      </c>
      <c r="C9" s="42">
        <v>5</v>
      </c>
      <c r="D9" s="22" t="s">
        <v>140</v>
      </c>
      <c r="E9" s="22" t="s">
        <v>141</v>
      </c>
    </row>
    <row r="10" spans="1:11">
      <c r="A10" s="31" t="s">
        <v>146</v>
      </c>
      <c r="B10" s="22" t="s">
        <v>147</v>
      </c>
      <c r="C10" s="42">
        <v>3</v>
      </c>
      <c r="D10" s="22" t="s">
        <v>148</v>
      </c>
      <c r="E10" s="22" t="s">
        <v>141</v>
      </c>
    </row>
    <row r="11" spans="1:11">
      <c r="A11" s="31" t="s">
        <v>149</v>
      </c>
      <c r="B11" s="22" t="s">
        <v>139</v>
      </c>
      <c r="C11" s="42">
        <v>-4</v>
      </c>
      <c r="D11" s="22" t="s">
        <v>148</v>
      </c>
      <c r="E11" s="22" t="s">
        <v>141</v>
      </c>
    </row>
    <row r="12" spans="1:11">
      <c r="A12" s="31" t="s">
        <v>150</v>
      </c>
      <c r="B12" s="22" t="s">
        <v>151</v>
      </c>
      <c r="C12" s="42">
        <v>-1</v>
      </c>
      <c r="D12" s="22" t="s">
        <v>152</v>
      </c>
      <c r="E12" s="22" t="s">
        <v>153</v>
      </c>
    </row>
    <row r="13" spans="1:11">
      <c r="A13" s="31" t="s">
        <v>154</v>
      </c>
      <c r="B13" s="22" t="s">
        <v>155</v>
      </c>
      <c r="C13" s="42">
        <v>4</v>
      </c>
      <c r="D13" s="22" t="s">
        <v>152</v>
      </c>
      <c r="E13" s="22" t="s">
        <v>153</v>
      </c>
    </row>
    <row r="14" spans="1:11">
      <c r="A14" s="31" t="s">
        <v>156</v>
      </c>
      <c r="B14" s="22" t="s">
        <v>157</v>
      </c>
      <c r="C14" s="42">
        <v>2</v>
      </c>
      <c r="D14" s="22" t="s">
        <v>152</v>
      </c>
      <c r="E14" s="22" t="s">
        <v>153</v>
      </c>
    </row>
    <row r="15" spans="1:11">
      <c r="A15" s="31" t="s">
        <v>158</v>
      </c>
      <c r="B15" s="22" t="s">
        <v>151</v>
      </c>
      <c r="C15" s="42">
        <v>-9</v>
      </c>
      <c r="D15" s="22" t="s">
        <v>159</v>
      </c>
      <c r="E15" s="22" t="s">
        <v>153</v>
      </c>
    </row>
    <row r="16" spans="1:11">
      <c r="A16" s="31" t="s">
        <v>160</v>
      </c>
      <c r="B16" s="22" t="s">
        <v>161</v>
      </c>
      <c r="C16" s="42">
        <v>1</v>
      </c>
      <c r="D16" s="22" t="s">
        <v>159</v>
      </c>
      <c r="E16" s="22" t="s">
        <v>153</v>
      </c>
    </row>
    <row r="17" spans="1:9">
      <c r="A17" s="31"/>
      <c r="B17" s="9" t="s">
        <v>162</v>
      </c>
      <c r="C17" s="43">
        <f>SUM(C7:C16)</f>
        <v>0</v>
      </c>
      <c r="D17" s="22"/>
      <c r="E17" s="22"/>
    </row>
    <row r="19" spans="1:9">
      <c r="A19" s="14" t="s">
        <v>163</v>
      </c>
    </row>
    <row r="20" spans="1:9">
      <c r="A20" s="13" t="s">
        <v>164</v>
      </c>
      <c r="B20" s="13" t="s">
        <v>165</v>
      </c>
      <c r="C20" s="41" t="s">
        <v>166</v>
      </c>
    </row>
    <row r="21" spans="1:9">
      <c r="A21" s="33" t="s">
        <v>141</v>
      </c>
      <c r="B21" s="33" t="s">
        <v>167</v>
      </c>
      <c r="C21" s="40">
        <v>1</v>
      </c>
    </row>
    <row r="22" spans="1:9">
      <c r="A22" s="33" t="s">
        <v>153</v>
      </c>
      <c r="B22" s="33" t="s">
        <v>168</v>
      </c>
      <c r="C22" s="40">
        <v>1.5</v>
      </c>
    </row>
    <row r="24" spans="1:9">
      <c r="A24" s="45" t="s">
        <v>169</v>
      </c>
      <c r="B24" s="51">
        <v>8</v>
      </c>
    </row>
    <row r="26" spans="1:9">
      <c r="A26" s="45" t="s">
        <v>170</v>
      </c>
      <c r="B26" s="46" t="s">
        <v>172</v>
      </c>
      <c r="C26" s="44"/>
      <c r="D26" s="44"/>
      <c r="E26" s="44"/>
      <c r="F26" s="44"/>
      <c r="G26" s="44"/>
      <c r="H26" s="44"/>
      <c r="I26" s="44"/>
    </row>
    <row r="27" spans="1:9">
      <c r="B27" s="47" t="s">
        <v>173</v>
      </c>
      <c r="C27" s="44"/>
      <c r="D27" s="44"/>
      <c r="E27" s="44"/>
      <c r="F27" s="44"/>
      <c r="G27" s="44"/>
      <c r="H27" s="44"/>
      <c r="I27" s="44"/>
    </row>
    <row r="28" spans="1:9">
      <c r="B28" s="47" t="s">
        <v>174</v>
      </c>
      <c r="C28" s="44"/>
      <c r="D28" s="44"/>
      <c r="E28" s="44"/>
      <c r="F28" s="44"/>
      <c r="G28" s="44"/>
      <c r="H28" s="44"/>
      <c r="I28" s="44"/>
    </row>
    <row r="29" spans="1:9">
      <c r="B29" s="47" t="s">
        <v>175</v>
      </c>
      <c r="C29" s="44"/>
      <c r="D29" s="44"/>
      <c r="E29" s="44"/>
      <c r="F29" s="44"/>
      <c r="G29" s="44"/>
      <c r="H29" s="44"/>
      <c r="I29" s="44"/>
    </row>
    <row r="30" spans="1:9" ht="15.6">
      <c r="A30" s="8"/>
      <c r="B30" s="47" t="s">
        <v>176</v>
      </c>
      <c r="C30" s="48"/>
      <c r="D30" s="48"/>
      <c r="E30" s="44"/>
      <c r="F30" s="44"/>
      <c r="G30" s="44"/>
      <c r="H30" s="44"/>
      <c r="I30" s="44"/>
    </row>
    <row r="31" spans="1:9" ht="15.6">
      <c r="A31" s="8"/>
      <c r="B31" s="47"/>
      <c r="C31" s="48"/>
      <c r="D31" s="48"/>
      <c r="E31" s="44"/>
      <c r="F31" s="44"/>
      <c r="G31" s="44"/>
      <c r="H31" s="44"/>
      <c r="I31" s="44"/>
    </row>
    <row r="32" spans="1:9" ht="15.6">
      <c r="A32" s="8"/>
      <c r="B32" s="46" t="s">
        <v>177</v>
      </c>
      <c r="C32" s="48"/>
      <c r="D32" s="48"/>
      <c r="E32" s="44"/>
      <c r="F32" s="44"/>
      <c r="G32" s="44"/>
      <c r="H32" s="44"/>
      <c r="I32" s="44"/>
    </row>
    <row r="33" spans="1:9" ht="15.6">
      <c r="A33" s="8"/>
      <c r="B33" s="47" t="s">
        <v>178</v>
      </c>
      <c r="C33" s="48"/>
      <c r="D33" s="48"/>
      <c r="E33" s="44"/>
      <c r="F33" s="44"/>
      <c r="G33" s="44"/>
      <c r="H33" s="44"/>
      <c r="I33" s="44"/>
    </row>
    <row r="34" spans="1:9">
      <c r="B34" s="47"/>
      <c r="C34" s="44"/>
      <c r="D34" s="44"/>
      <c r="E34" s="44"/>
      <c r="F34" s="44"/>
      <c r="G34" s="44"/>
      <c r="H34" s="44"/>
      <c r="I34" s="44"/>
    </row>
    <row r="35" spans="1:9">
      <c r="B35" s="46" t="s">
        <v>179</v>
      </c>
      <c r="C35" s="44"/>
      <c r="D35" s="44"/>
      <c r="E35" s="44"/>
      <c r="F35" s="44"/>
      <c r="G35" s="44"/>
      <c r="H35" s="44"/>
      <c r="I35" s="44"/>
    </row>
    <row r="36" spans="1:9">
      <c r="B36" s="49" t="s">
        <v>180</v>
      </c>
      <c r="C36" s="44"/>
      <c r="D36" s="44"/>
      <c r="E36" s="44"/>
      <c r="F36" s="44"/>
      <c r="G36" s="44"/>
      <c r="H36" s="44"/>
      <c r="I36" s="44"/>
    </row>
    <row r="37" spans="1:9">
      <c r="B37" s="49" t="s">
        <v>181</v>
      </c>
      <c r="C37" s="44"/>
      <c r="D37" s="44"/>
      <c r="E37" s="44"/>
      <c r="F37" s="44"/>
      <c r="G37" s="44"/>
      <c r="H37" s="44"/>
      <c r="I37" s="44"/>
    </row>
    <row r="38" spans="1:9">
      <c r="B38" s="49"/>
      <c r="C38" s="44"/>
      <c r="D38" s="44"/>
      <c r="E38" s="44"/>
      <c r="F38" s="44"/>
      <c r="G38" s="44"/>
      <c r="H38" s="44"/>
      <c r="I38" s="44"/>
    </row>
    <row r="39" spans="1:9">
      <c r="B39" s="46" t="s">
        <v>182</v>
      </c>
      <c r="C39" s="44"/>
      <c r="D39" s="44"/>
      <c r="E39" s="44"/>
      <c r="F39" s="44"/>
      <c r="G39" s="44"/>
      <c r="H39" s="44"/>
      <c r="I39" s="44"/>
    </row>
    <row r="40" spans="1:9">
      <c r="B40" s="47" t="s">
        <v>183</v>
      </c>
      <c r="C40" s="44"/>
      <c r="D40" s="44"/>
      <c r="E40" s="44"/>
      <c r="F40" s="44"/>
      <c r="G40" s="44"/>
      <c r="H40" s="44"/>
      <c r="I40" s="44"/>
    </row>
    <row r="41" spans="1:9">
      <c r="B41" s="50"/>
      <c r="C41" s="44"/>
      <c r="D41" s="44"/>
      <c r="E41" s="44"/>
      <c r="F41" s="44"/>
      <c r="G41" s="44"/>
      <c r="H41" s="44"/>
      <c r="I41" s="44"/>
    </row>
    <row r="42" spans="1:9">
      <c r="B42" s="46" t="s">
        <v>184</v>
      </c>
      <c r="C42" s="44"/>
      <c r="D42" s="44"/>
      <c r="E42" s="44"/>
      <c r="F42" s="44"/>
      <c r="G42" s="44"/>
      <c r="H42" s="44"/>
      <c r="I42" s="44"/>
    </row>
    <row r="43" spans="1:9">
      <c r="B43" s="47" t="s">
        <v>185</v>
      </c>
      <c r="C43" s="44"/>
      <c r="D43" s="44"/>
      <c r="E43" s="44"/>
      <c r="F43" s="44"/>
      <c r="G43" s="44"/>
      <c r="H43" s="44"/>
      <c r="I43" s="44"/>
    </row>
    <row r="44" spans="1:9">
      <c r="B44" s="44"/>
      <c r="C44" s="44"/>
      <c r="D44" s="44"/>
      <c r="E44" s="44"/>
      <c r="F44" s="44"/>
      <c r="G44" s="44"/>
      <c r="H44" s="44"/>
      <c r="I44" s="44"/>
    </row>
  </sheetData>
  <mergeCells count="1">
    <mergeCell ref="A3:H3"/>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4F9055-50C4-405C-9C3B-EFA8242B844F}">
  <sheetPr>
    <tabColor theme="5" tint="0.39997558519241921"/>
  </sheetPr>
  <dimension ref="A1:J51"/>
  <sheetViews>
    <sheetView showGridLines="0" zoomScale="115" zoomScaleNormal="115" workbookViewId="0"/>
  </sheetViews>
  <sheetFormatPr defaultRowHeight="14.45"/>
  <cols>
    <col min="1" max="3" width="14.5703125" customWidth="1"/>
    <col min="4" max="4" width="17" customWidth="1"/>
    <col min="5" max="5" width="14.5703125" customWidth="1"/>
    <col min="6" max="9" width="19.28515625" customWidth="1"/>
    <col min="10" max="10" width="13" customWidth="1"/>
  </cols>
  <sheetData>
    <row r="1" spans="1:10" ht="18">
      <c r="A1" s="2" t="s">
        <v>186</v>
      </c>
      <c r="B1" s="2"/>
      <c r="C1" s="2"/>
    </row>
    <row r="2" spans="1:10">
      <c r="A2" s="14" t="s">
        <v>32</v>
      </c>
      <c r="B2" s="14"/>
      <c r="C2" s="14"/>
    </row>
    <row r="3" spans="1:10" ht="63.6" customHeight="1">
      <c r="A3" s="197" t="s">
        <v>187</v>
      </c>
      <c r="B3" s="198"/>
      <c r="C3" s="198"/>
      <c r="D3" s="198"/>
      <c r="E3" s="198"/>
      <c r="F3" s="198"/>
      <c r="G3" s="198"/>
      <c r="H3" s="198"/>
      <c r="I3" s="199"/>
      <c r="J3" s="58"/>
    </row>
    <row r="4" spans="1:10">
      <c r="A4" s="5"/>
      <c r="B4" s="5"/>
      <c r="C4" s="5"/>
    </row>
    <row r="5" spans="1:10">
      <c r="A5" s="14" t="s">
        <v>188</v>
      </c>
      <c r="B5" s="14"/>
      <c r="C5" s="14"/>
      <c r="F5" s="45" t="s">
        <v>170</v>
      </c>
    </row>
    <row r="6" spans="1:10">
      <c r="A6" s="11" t="s">
        <v>189</v>
      </c>
      <c r="B6" s="9" t="s">
        <v>190</v>
      </c>
      <c r="C6" s="9" t="s">
        <v>191</v>
      </c>
      <c r="D6" s="9" t="s">
        <v>192</v>
      </c>
      <c r="E6" s="9" t="s">
        <v>193</v>
      </c>
      <c r="F6" s="57"/>
      <c r="G6" s="57"/>
      <c r="H6" s="44"/>
      <c r="I6" s="44"/>
    </row>
    <row r="7" spans="1:10">
      <c r="A7" s="62">
        <v>0.25</v>
      </c>
      <c r="B7" s="63">
        <v>85600</v>
      </c>
      <c r="C7" s="53">
        <v>6.8000000000000005E-4</v>
      </c>
      <c r="D7" s="63">
        <v>88200</v>
      </c>
      <c r="E7" s="53">
        <v>7.2000000000000005E-4</v>
      </c>
      <c r="F7" s="57"/>
      <c r="G7" s="57"/>
      <c r="H7" s="44"/>
      <c r="I7" s="44"/>
    </row>
    <row r="8" spans="1:10">
      <c r="A8" s="62">
        <v>0.5</v>
      </c>
      <c r="B8" s="63">
        <v>132500</v>
      </c>
      <c r="C8" s="53">
        <v>7.7999999999999999E-4</v>
      </c>
      <c r="D8" s="63">
        <v>135200</v>
      </c>
      <c r="E8" s="53">
        <v>8.4000000000000003E-4</v>
      </c>
      <c r="F8" s="57"/>
      <c r="G8" s="57"/>
      <c r="H8" s="44"/>
      <c r="I8" s="44"/>
    </row>
    <row r="9" spans="1:10">
      <c r="A9" s="62">
        <v>0.75</v>
      </c>
      <c r="B9" s="63">
        <v>145400</v>
      </c>
      <c r="C9" s="53">
        <v>9.2000000000000003E-4</v>
      </c>
      <c r="D9" s="63">
        <v>151500</v>
      </c>
      <c r="E9" s="53">
        <v>9.6000000000000002E-4</v>
      </c>
      <c r="F9" s="57"/>
      <c r="G9" s="57"/>
      <c r="H9" s="44"/>
      <c r="I9" s="44"/>
    </row>
    <row r="10" spans="1:10">
      <c r="A10" s="62">
        <v>1</v>
      </c>
      <c r="B10" s="63">
        <v>161400</v>
      </c>
      <c r="C10" s="53">
        <v>1.0300000000000001E-3</v>
      </c>
      <c r="D10" s="63">
        <v>171700</v>
      </c>
      <c r="E10" s="53">
        <v>1.08E-3</v>
      </c>
      <c r="F10" s="57"/>
      <c r="G10" s="57"/>
      <c r="H10" s="44"/>
      <c r="I10" s="44"/>
    </row>
    <row r="11" spans="1:10">
      <c r="A11" s="62">
        <v>1.25</v>
      </c>
      <c r="B11" s="63">
        <v>154900</v>
      </c>
      <c r="C11" s="53">
        <v>1.1800000000000001E-3</v>
      </c>
      <c r="D11" s="63">
        <v>164800</v>
      </c>
      <c r="E11" s="53">
        <v>1.1999999999999999E-3</v>
      </c>
      <c r="F11" s="57"/>
      <c r="G11" s="57"/>
      <c r="H11" s="44"/>
      <c r="I11" s="44"/>
    </row>
    <row r="12" spans="1:10">
      <c r="A12" s="62">
        <v>1.5</v>
      </c>
      <c r="B12" s="63">
        <v>141300</v>
      </c>
      <c r="C12" s="53">
        <v>1.2700000000000001E-3</v>
      </c>
      <c r="D12" s="63">
        <v>144200</v>
      </c>
      <c r="E12" s="53">
        <v>1.32E-3</v>
      </c>
      <c r="F12" s="57"/>
      <c r="G12" s="57"/>
      <c r="H12" s="44"/>
      <c r="I12" s="44"/>
    </row>
    <row r="13" spans="1:10">
      <c r="A13" s="62">
        <v>1.75</v>
      </c>
      <c r="B13" s="63">
        <v>101400</v>
      </c>
      <c r="C13" s="53">
        <v>1.4599999999999999E-3</v>
      </c>
      <c r="D13" s="63">
        <v>106700</v>
      </c>
      <c r="E13" s="53">
        <v>1.5E-3</v>
      </c>
      <c r="F13" s="57"/>
      <c r="G13" s="57"/>
      <c r="H13" s="44"/>
      <c r="I13" s="44"/>
    </row>
    <row r="14" spans="1:10">
      <c r="A14" s="62">
        <v>2</v>
      </c>
      <c r="B14" s="63">
        <v>87300</v>
      </c>
      <c r="C14" s="53">
        <v>1.5200000000000001E-3</v>
      </c>
      <c r="D14" s="63">
        <v>90900</v>
      </c>
      <c r="E14" s="53">
        <v>1.6199999999999999E-3</v>
      </c>
      <c r="F14" s="57"/>
      <c r="G14" s="57"/>
      <c r="H14" s="44"/>
      <c r="I14" s="44"/>
    </row>
    <row r="15" spans="1:10">
      <c r="A15" s="62">
        <v>2.25</v>
      </c>
      <c r="B15" s="63">
        <v>69200</v>
      </c>
      <c r="C15" s="53">
        <v>1.75E-3</v>
      </c>
      <c r="D15" s="63">
        <v>72800</v>
      </c>
      <c r="E15" s="53">
        <v>1.8E-3</v>
      </c>
      <c r="F15" s="57"/>
      <c r="G15" s="57"/>
      <c r="H15" s="44"/>
      <c r="I15" s="44"/>
    </row>
    <row r="16" spans="1:10">
      <c r="A16" s="62">
        <v>2.5</v>
      </c>
      <c r="B16" s="63">
        <v>48500</v>
      </c>
      <c r="C16" s="53">
        <v>1.8799999999999999E-3</v>
      </c>
      <c r="D16" s="63">
        <v>50000</v>
      </c>
      <c r="E16" s="53">
        <v>1.98E-3</v>
      </c>
      <c r="F16" s="57"/>
      <c r="G16" s="57"/>
      <c r="H16" s="44"/>
      <c r="I16" s="44"/>
    </row>
    <row r="17" spans="1:10">
      <c r="A17" s="62">
        <v>2.75</v>
      </c>
      <c r="B17" s="63">
        <v>29600</v>
      </c>
      <c r="C17" s="53">
        <v>1.9499999999999999E-3</v>
      </c>
      <c r="D17" s="63">
        <v>31200</v>
      </c>
      <c r="E17" s="53">
        <v>2.0999999999999999E-3</v>
      </c>
      <c r="F17" s="57"/>
      <c r="G17" s="57"/>
      <c r="H17" s="44"/>
      <c r="I17" s="44"/>
    </row>
    <row r="18" spans="1:10">
      <c r="A18" s="62">
        <v>3</v>
      </c>
      <c r="B18" s="63">
        <v>9900</v>
      </c>
      <c r="C18" s="53">
        <v>2.2300000000000002E-3</v>
      </c>
      <c r="D18" s="63">
        <v>10200</v>
      </c>
      <c r="E18" s="53">
        <v>2.2799999999999999E-3</v>
      </c>
      <c r="F18" s="57"/>
      <c r="G18" s="57"/>
      <c r="H18" s="44"/>
      <c r="I18" s="44"/>
    </row>
    <row r="19" spans="1:10">
      <c r="A19" s="31"/>
      <c r="B19" s="31"/>
      <c r="C19" s="31"/>
      <c r="D19" s="31"/>
      <c r="E19" s="31"/>
      <c r="F19" s="57"/>
      <c r="G19" s="57"/>
      <c r="H19" s="44"/>
      <c r="I19" s="44"/>
    </row>
    <row r="20" spans="1:10">
      <c r="A20" s="31"/>
      <c r="B20" s="31"/>
      <c r="C20" s="31"/>
      <c r="D20" s="31"/>
      <c r="E20" s="31"/>
      <c r="F20" s="57"/>
      <c r="G20" s="57"/>
      <c r="H20" s="44"/>
      <c r="I20" s="44"/>
    </row>
    <row r="21" spans="1:10">
      <c r="A21" s="31"/>
      <c r="B21" s="31"/>
      <c r="C21" s="31"/>
      <c r="D21" s="31"/>
      <c r="E21" s="31"/>
      <c r="F21" s="31"/>
      <c r="G21" s="31"/>
      <c r="H21" s="31"/>
      <c r="I21" s="31"/>
      <c r="J21" s="31"/>
    </row>
    <row r="22" spans="1:10">
      <c r="A22" s="190" t="s">
        <v>194</v>
      </c>
      <c r="B22" s="190"/>
      <c r="C22" s="190"/>
      <c r="D22" s="190"/>
      <c r="E22" s="190"/>
      <c r="F22" s="190"/>
      <c r="G22" s="190"/>
      <c r="H22" s="190"/>
      <c r="J22" s="31"/>
    </row>
    <row r="23" spans="1:10" ht="154.9" customHeight="1">
      <c r="A23" s="7" t="s">
        <v>58</v>
      </c>
      <c r="B23" s="191"/>
      <c r="C23" s="200"/>
      <c r="D23" s="200"/>
      <c r="E23" s="200"/>
      <c r="F23" s="200"/>
      <c r="G23" s="200"/>
      <c r="H23" s="200"/>
      <c r="I23" s="200"/>
      <c r="J23" s="31"/>
    </row>
    <row r="24" spans="1:10">
      <c r="A24" s="31"/>
      <c r="B24" s="31"/>
      <c r="C24" s="31"/>
      <c r="D24" s="31"/>
      <c r="E24" s="31"/>
      <c r="F24" s="31"/>
      <c r="G24" s="31"/>
      <c r="H24" s="31"/>
      <c r="I24" s="31"/>
      <c r="J24" s="31"/>
    </row>
    <row r="25" spans="1:10">
      <c r="A25" s="54" t="s">
        <v>195</v>
      </c>
      <c r="B25" s="31"/>
      <c r="C25" s="31"/>
      <c r="D25" s="31"/>
      <c r="E25" s="31"/>
      <c r="F25" s="31"/>
      <c r="G25" s="31"/>
      <c r="H25" s="31"/>
      <c r="I25" s="31"/>
      <c r="J25" s="31"/>
    </row>
    <row r="26" spans="1:10" ht="45" customHeight="1">
      <c r="A26" s="7" t="s">
        <v>58</v>
      </c>
      <c r="B26" s="191"/>
      <c r="C26" s="191"/>
      <c r="D26" s="191"/>
      <c r="E26" s="191"/>
      <c r="F26" s="191"/>
      <c r="G26" s="191"/>
      <c r="H26" s="191"/>
      <c r="I26" s="191"/>
      <c r="J26" s="31"/>
    </row>
    <row r="27" spans="1:10">
      <c r="A27" s="31"/>
      <c r="B27" s="31"/>
      <c r="C27" s="31"/>
      <c r="D27" s="31"/>
      <c r="E27" s="31"/>
      <c r="F27" s="31"/>
      <c r="G27" s="31"/>
      <c r="H27" s="31"/>
      <c r="I27" s="31"/>
      <c r="J27" s="31"/>
    </row>
    <row r="28" spans="1:10">
      <c r="A28" s="54" t="s">
        <v>196</v>
      </c>
      <c r="B28" s="31"/>
      <c r="C28" s="31"/>
      <c r="D28" s="31"/>
      <c r="E28" s="31"/>
      <c r="F28" s="31"/>
      <c r="G28" s="31"/>
    </row>
    <row r="29" spans="1:10">
      <c r="A29" s="31" t="s">
        <v>197</v>
      </c>
      <c r="B29" s="57"/>
      <c r="C29" s="31"/>
      <c r="D29" s="31"/>
      <c r="E29" s="31"/>
      <c r="F29" s="31"/>
      <c r="G29" s="31"/>
    </row>
    <row r="30" spans="1:10">
      <c r="A30" s="31"/>
      <c r="B30" s="31"/>
      <c r="C30" s="31"/>
      <c r="D30" s="31"/>
      <c r="E30" s="31"/>
      <c r="F30" s="31"/>
      <c r="G30" s="31"/>
    </row>
    <row r="31" spans="1:10">
      <c r="A31" s="45" t="s">
        <v>170</v>
      </c>
      <c r="B31" s="55"/>
      <c r="C31" s="55"/>
      <c r="D31" s="55"/>
      <c r="E31" s="55"/>
      <c r="F31" s="55"/>
      <c r="G31" s="55"/>
      <c r="H31" s="44"/>
    </row>
    <row r="32" spans="1:10">
      <c r="A32" s="31"/>
      <c r="B32" s="55"/>
      <c r="C32" s="55"/>
      <c r="D32" s="55"/>
      <c r="E32" s="55"/>
      <c r="F32" s="55"/>
      <c r="G32" s="55"/>
      <c r="H32" s="44"/>
    </row>
    <row r="33" spans="2:8">
      <c r="B33" s="55"/>
      <c r="C33" s="55"/>
      <c r="D33" s="55"/>
      <c r="E33" s="55"/>
      <c r="F33" s="55"/>
      <c r="G33" s="55"/>
      <c r="H33" s="44"/>
    </row>
    <row r="34" spans="2:8">
      <c r="B34" s="55"/>
      <c r="C34" s="55"/>
      <c r="D34" s="55"/>
      <c r="E34" s="55"/>
      <c r="F34" s="55"/>
      <c r="G34" s="55"/>
      <c r="H34" s="44"/>
    </row>
    <row r="35" spans="2:8">
      <c r="B35" s="55"/>
      <c r="C35" s="55"/>
      <c r="D35" s="55"/>
      <c r="E35" s="55"/>
      <c r="F35" s="55"/>
      <c r="G35" s="55"/>
      <c r="H35" s="44"/>
    </row>
    <row r="36" spans="2:8">
      <c r="B36" s="55"/>
      <c r="C36" s="55"/>
      <c r="D36" s="55"/>
      <c r="E36" s="55"/>
      <c r="F36" s="55"/>
      <c r="G36" s="55"/>
      <c r="H36" s="44"/>
    </row>
    <row r="37" spans="2:8">
      <c r="B37" s="55"/>
      <c r="C37" s="55"/>
      <c r="D37" s="55"/>
      <c r="E37" s="55"/>
      <c r="F37" s="55"/>
      <c r="G37" s="55"/>
      <c r="H37" s="44"/>
    </row>
    <row r="38" spans="2:8">
      <c r="B38" s="55"/>
      <c r="C38" s="55"/>
      <c r="D38" s="55"/>
      <c r="E38" s="55"/>
      <c r="F38" s="55"/>
      <c r="G38" s="55"/>
      <c r="H38" s="44"/>
    </row>
    <row r="39" spans="2:8">
      <c r="B39" s="55"/>
      <c r="C39" s="55"/>
      <c r="D39" s="55"/>
      <c r="E39" s="55"/>
      <c r="F39" s="55"/>
      <c r="G39" s="55"/>
      <c r="H39" s="44"/>
    </row>
    <row r="40" spans="2:8">
      <c r="B40" s="55"/>
      <c r="C40" s="55"/>
      <c r="D40" s="55"/>
      <c r="E40" s="55"/>
      <c r="F40" s="55"/>
      <c r="G40" s="55"/>
      <c r="H40" s="44"/>
    </row>
    <row r="41" spans="2:8">
      <c r="B41" s="55"/>
      <c r="C41" s="55"/>
      <c r="D41" s="55"/>
      <c r="E41" s="55"/>
      <c r="F41" s="55"/>
      <c r="G41" s="55"/>
      <c r="H41" s="44"/>
    </row>
    <row r="42" spans="2:8">
      <c r="B42" s="55"/>
      <c r="C42" s="55"/>
      <c r="D42" s="55"/>
      <c r="E42" s="55"/>
      <c r="F42" s="55"/>
      <c r="G42" s="55"/>
      <c r="H42" s="44"/>
    </row>
    <row r="43" spans="2:8">
      <c r="B43" s="55"/>
      <c r="C43" s="55"/>
      <c r="D43" s="55"/>
      <c r="E43" s="55"/>
      <c r="F43" s="55"/>
      <c r="G43" s="55"/>
      <c r="H43" s="44"/>
    </row>
    <row r="44" spans="2:8">
      <c r="B44" s="55"/>
      <c r="C44" s="55"/>
      <c r="D44" s="55"/>
      <c r="E44" s="55"/>
      <c r="F44" s="55"/>
      <c r="G44" s="55"/>
      <c r="H44" s="44"/>
    </row>
    <row r="45" spans="2:8">
      <c r="B45" s="55"/>
      <c r="C45" s="55"/>
      <c r="D45" s="55"/>
      <c r="E45" s="55"/>
      <c r="F45" s="55"/>
      <c r="G45" s="55"/>
      <c r="H45" s="44"/>
    </row>
    <row r="46" spans="2:8">
      <c r="B46" s="55"/>
      <c r="C46" s="55"/>
      <c r="D46" s="55"/>
      <c r="E46" s="55"/>
      <c r="F46" s="55"/>
      <c r="G46" s="55"/>
      <c r="H46" s="44"/>
    </row>
    <row r="47" spans="2:8">
      <c r="B47" s="55"/>
      <c r="C47" s="55"/>
      <c r="D47" s="55"/>
      <c r="E47" s="55"/>
      <c r="F47" s="55"/>
      <c r="G47" s="55"/>
      <c r="H47" s="44"/>
    </row>
    <row r="48" spans="2:8">
      <c r="B48" s="55"/>
      <c r="C48" s="55"/>
      <c r="D48" s="55"/>
      <c r="E48" s="55"/>
      <c r="F48" s="55"/>
      <c r="G48" s="55"/>
      <c r="H48" s="44"/>
    </row>
    <row r="49" spans="2:8">
      <c r="B49" s="55"/>
      <c r="C49" s="55"/>
      <c r="D49" s="55"/>
      <c r="E49" s="55"/>
      <c r="F49" s="55"/>
      <c r="G49" s="55"/>
      <c r="H49" s="44"/>
    </row>
    <row r="50" spans="2:8">
      <c r="B50" s="55"/>
      <c r="C50" s="55"/>
      <c r="D50" s="55"/>
      <c r="E50" s="55"/>
      <c r="F50" s="55"/>
      <c r="G50" s="55"/>
      <c r="H50" s="44"/>
    </row>
    <row r="51" spans="2:8">
      <c r="B51" s="55"/>
      <c r="C51" s="55"/>
      <c r="D51" s="55"/>
      <c r="E51" s="55"/>
      <c r="F51" s="55"/>
      <c r="G51" s="55"/>
      <c r="H51" s="44"/>
    </row>
  </sheetData>
  <mergeCells count="4">
    <mergeCell ref="A3:I3"/>
    <mergeCell ref="A22:H22"/>
    <mergeCell ref="B23:I23"/>
    <mergeCell ref="B26:I26"/>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c264fd13-c93d-4e63-9fb0-02334996df4b" xsi:nil="true"/>
    <lcf76f155ced4ddcb4097134ff3c332f xmlns="2a829cb1-c3bd-48aa-b101-cd51227f80d0">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F6AE639BB4E74542A43DE6E767DBCE18" ma:contentTypeVersion="11" ma:contentTypeDescription="Create a new document." ma:contentTypeScope="" ma:versionID="681f7fff1efaa5d4527fe8ca50b73cf7">
  <xsd:schema xmlns:xsd="http://www.w3.org/2001/XMLSchema" xmlns:xs="http://www.w3.org/2001/XMLSchema" xmlns:p="http://schemas.microsoft.com/office/2006/metadata/properties" xmlns:ns2="2a829cb1-c3bd-48aa-b101-cd51227f80d0" xmlns:ns3="c264fd13-c93d-4e63-9fb0-02334996df4b" targetNamespace="http://schemas.microsoft.com/office/2006/metadata/properties" ma:root="true" ma:fieldsID="e809d16dd66263efebf52ef89ed394f9" ns2:_="" ns3:_="">
    <xsd:import namespace="2a829cb1-c3bd-48aa-b101-cd51227f80d0"/>
    <xsd:import namespace="c264fd13-c93d-4e63-9fb0-02334996df4b"/>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a829cb1-c3bd-48aa-b101-cd51227f80d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5267e5f2-3cc9-4b2c-97a9-20aec386c2b0"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264fd13-c93d-4e63-9fb0-02334996df4b"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cda015f8-e9b6-4fc3-9b4e-646117ef80f2}" ma:internalName="TaxCatchAll" ma:showField="CatchAllData" ma:web="c264fd13-c93d-4e63-9fb0-02334996df4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3668A4D-7872-4CB1-A066-69384FFB82F6}"/>
</file>

<file path=customXml/itemProps2.xml><?xml version="1.0" encoding="utf-8"?>
<ds:datastoreItem xmlns:ds="http://schemas.openxmlformats.org/officeDocument/2006/customXml" ds:itemID="{DA8EE815-BE95-4615-B022-6BF11CFE8D96}"/>
</file>

<file path=customXml/itemProps3.xml><?xml version="1.0" encoding="utf-8"?>
<ds:datastoreItem xmlns:ds="http://schemas.openxmlformats.org/officeDocument/2006/customXml" ds:itemID="{C0E51421-84BB-4A01-BEB8-809ED291F320}"/>
</file>

<file path=docMetadata/LabelInfo.xml><?xml version="1.0" encoding="utf-8"?>
<clbl:labelList xmlns:clbl="http://schemas.microsoft.com/office/2020/mipLabelMetadata">
  <clbl:label id="{7b72dd6e-c27c-4639-b124-2b12953460bf}" enabled="0" method="" siteId="{7b72dd6e-c27c-4639-b124-2b12953460bf}" removed="1"/>
</clbl:labelLis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User</dc:creator>
  <cp:keywords/>
  <dc:description/>
  <cp:lastModifiedBy>Dean Ruppert</cp:lastModifiedBy>
  <cp:revision/>
  <dcterms:created xsi:type="dcterms:W3CDTF">2015-06-05T18:17:20Z</dcterms:created>
  <dcterms:modified xsi:type="dcterms:W3CDTF">2025-06-30T18:21:18Z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0x010100F6AE639BB4E74542A43DE6E767DBCE18</vt:lpwstr>
  </property>
  <property fmtid="{D5CDD505-2E9C-101B-9397-08002B2CF9AE}" pid="3" name="MediaServiceImageTags">
    <vt:lpwstr/>
  </property>
</Properties>
</file>