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6.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comments1.xml" ContentType="application/vnd.openxmlformats-officedocument.spreadsheetml.comments+xml"/>
  <Override PartName="/xl/threadedComments/threadedComment1.xml" ContentType="application/vnd.ms-excel.threadedcomments+xml"/>
  <Override PartName="/xl/comments2.xml" ContentType="application/vnd.openxmlformats-officedocument.spreadsheetml.comments+xml"/>
  <Override PartName="/xl/threadedComments/threadedComment2.xml" ContentType="application/vnd.ms-excel.threadedcomments+xml"/>
  <Override PartName="/xl/comments3.xml" ContentType="application/vnd.openxmlformats-officedocument.spreadsheetml.comments+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threadedComments/threadedComment4.xml" ContentType="application/vnd.ms-excel.threadedcomments+xml"/>
  <Override PartName="/xl/comments4.xml" ContentType="application/vnd.openxmlformats-officedocument.spreadsheetml.comments+xml"/>
  <Override PartName="/xl/threadedComments/threadedComment3.xml" ContentType="application/vnd.ms-excel.threaded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730"/>
  <workbookPr defaultThemeVersion="166925"/>
  <mc:AlternateContent xmlns:mc="http://schemas.openxmlformats.org/markup-compatibility/2006">
    <mc:Choice Requires="x15">
      <x15ac:absPath xmlns:x15ac="http://schemas.microsoft.com/office/spreadsheetml/2010/11/ac" url="https://societyofactuaries-my.sharepoint.com/personal/dnorris_soa_org/Documents/Documents/Projects/2025-26 Curriculum/FINAL CURATED PAST EXAMS/Fully Assembled/"/>
    </mc:Choice>
  </mc:AlternateContent>
  <xr:revisionPtr revIDLastSave="15" documentId="13_ncr:1_{8C024FF1-445D-B74E-9304-F48F0CBF766E}" xr6:coauthVersionLast="47" xr6:coauthVersionMax="47" xr10:uidLastSave="{4C780813-D02A-4B25-B413-1D337CCA9032}"/>
  <bookViews>
    <workbookView xWindow="67080" yWindow="-120" windowWidth="38640" windowHeight="21120" xr2:uid="{00000000-000D-0000-FFFF-FFFF00000000}"/>
  </bookViews>
  <sheets>
    <sheet name="Cover " sheetId="52" r:id="rId1"/>
    <sheet name="CP 351 LO 2" sheetId="37" r:id="rId2"/>
    <sheet name="QFI IRM F23 Q1" sheetId="11" r:id="rId3"/>
    <sheet name="QFI IRM S24 Q3" sheetId="21" r:id="rId4"/>
    <sheet name="ILA LAM F20 Q2" sheetId="16" r:id="rId5"/>
    <sheet name="ILA LAM F20 Q2-Solution" sheetId="28" r:id="rId6"/>
    <sheet name="ILA LAM S21 Q2" sheetId="17" r:id="rId7"/>
    <sheet name="ILA LAM S21 Q2b" sheetId="22" r:id="rId8"/>
    <sheet name="ILA LAM S21 Q2c" sheetId="23" r:id="rId9"/>
    <sheet name="ILA LAM F21 Q3" sheetId="18" r:id="rId10"/>
    <sheet name="ILA LAM F21 Q3-Solution" sheetId="29" r:id="rId11"/>
    <sheet name="ILA LAM S23 Q3(b)(i)" sheetId="30" r:id="rId12"/>
    <sheet name="ILA LAM S23 Q3(b)(ii)" sheetId="31" r:id="rId13"/>
    <sheet name="ILA LAM F23 Q6(a)" sheetId="32" r:id="rId14"/>
    <sheet name="ILA LAM F23 Q6(c)" sheetId="33" r:id="rId15"/>
    <sheet name="ILA LAM F24 Q4(a)" sheetId="19" r:id="rId16"/>
    <sheet name="ILA LAM F24 Q4(a)(i)" sheetId="24" r:id="rId17"/>
    <sheet name="ILA LAM F24 Q4(a)(ii)" sheetId="25" r:id="rId18"/>
    <sheet name="ILA LAM F24 Q4(b)" sheetId="20" r:id="rId19"/>
    <sheet name="ILA LAM F24 Q4 (b)(i)" sheetId="26" r:id="rId20"/>
    <sheet name="ILA LAM F24 Q6(b)" sheetId="34" r:id="rId21"/>
    <sheet name="ILA LAM F24 Q6(b) Solution" sheetId="36" r:id="rId22"/>
    <sheet name="CP 351 LO 3" sheetId="38" r:id="rId23"/>
    <sheet name="QFI IRM S21 Q2b" sheetId="39" r:id="rId24"/>
    <sheet name="QFI IRM S21 Q2c" sheetId="40" r:id="rId25"/>
    <sheet name="QFI IRM F22 Q1a" sheetId="41" r:id="rId26"/>
    <sheet name="QFI IRM F22 Q1b" sheetId="42" r:id="rId27"/>
    <sheet name="QFI IRM F22 Q1c" sheetId="43" r:id="rId28"/>
    <sheet name="QFI IRM S23 Q9" sheetId="44" r:id="rId29"/>
    <sheet name="QFI IRM F23 Q2" sheetId="45" r:id="rId30"/>
    <sheet name="QFI IRM F23 Q7" sheetId="46" r:id="rId31"/>
    <sheet name="QFI IRM S24 Q4" sheetId="47" r:id="rId32"/>
    <sheet name="QFI IRM F24 Q5" sheetId="48" r:id="rId33"/>
    <sheet name="QFI IRM F24 Q5 (Solution)" sheetId="49" r:id="rId34"/>
    <sheet name="QFI IRM F24 Q8" sheetId="50" r:id="rId35"/>
    <sheet name="QFI IRM F24 Q8 (Solution)" sheetId="51" r:id="rId36"/>
  </sheets>
  <externalReferences>
    <externalReference r:id="rId37"/>
    <externalReference r:id="rId38"/>
    <externalReference r:id="rId39"/>
    <externalReference r:id="rId40"/>
    <externalReference r:id="rId41"/>
    <externalReference r:id="rId42"/>
  </externalReferences>
  <definedNames>
    <definedName name="ActualDB" localSheetId="3">#REF!</definedName>
    <definedName name="ActualDB">#REF!</definedName>
    <definedName name="ActualInvIncome" localSheetId="3">#REF!</definedName>
    <definedName name="ActualInvIncome">#REF!</definedName>
    <definedName name="ActualMainExp" localSheetId="3">#REF!</definedName>
    <definedName name="ActualMainExp">#REF!</definedName>
    <definedName name="ActualNetPrem" localSheetId="3">#REF!</definedName>
    <definedName name="ActualNetPrem">#REF!</definedName>
    <definedName name="ActualSurr" localSheetId="3">#REF!</definedName>
    <definedName name="ActualSurr">#REF!</definedName>
    <definedName name="Allocations">#REF!</definedName>
    <definedName name="AnnFwd_Jun2020" localSheetId="3">#REF!</definedName>
    <definedName name="AnnFwd_Jun2020">#REF!</definedName>
    <definedName name="AnnFwd_Sep2020" localSheetId="3">#REF!</definedName>
    <definedName name="AnnFwd_Sep2020">#REF!</definedName>
    <definedName name="BoPReserve" localSheetId="3">#REF!</definedName>
    <definedName name="BoPReserve">#REF!</definedName>
    <definedName name="BoPReserves" localSheetId="3">#REF!</definedName>
    <definedName name="BoPReserves">#REF!</definedName>
    <definedName name="CognitiveLevels" localSheetId="19">'[1]syllabus list'!$B$73:$B$76</definedName>
    <definedName name="CognitiveLevels" localSheetId="16">'[1]syllabus list'!$B$73:$B$76</definedName>
    <definedName name="CognitiveLevels" localSheetId="17">'[1]syllabus list'!$B$73:$B$76</definedName>
    <definedName name="CognitiveLevels">'[2]syllabus list'!$B$73:$B$76</definedName>
    <definedName name="ConversionRate" localSheetId="5">'ILA LAM F20 Q2-Solution'!$C$8</definedName>
    <definedName name="ConversionRate" localSheetId="19">#REF!</definedName>
    <definedName name="ConversionRate" localSheetId="16">#REF!</definedName>
    <definedName name="ConversionRate" localSheetId="17">#REF!</definedName>
    <definedName name="ConversionRate" localSheetId="7">#REF!</definedName>
    <definedName name="ConversionRate" localSheetId="8">#REF!</definedName>
    <definedName name="ConversionRate">'ILA LAM F20 Q2'!$C$8</definedName>
    <definedName name="ConvertedFace" localSheetId="5">'ILA LAM F20 Q2-Solution'!#REF!</definedName>
    <definedName name="ConvertedFace" localSheetId="19">#REF!</definedName>
    <definedName name="ConvertedFace" localSheetId="16">#REF!</definedName>
    <definedName name="ConvertedFace" localSheetId="17">#REF!</definedName>
    <definedName name="ConvertedFace" localSheetId="7">#REF!</definedName>
    <definedName name="ConvertedFace" localSheetId="8">#REF!</definedName>
    <definedName name="ConvertedFace" localSheetId="3">'ILA LAM F20 Q2'!#REF!</definedName>
    <definedName name="ConvertedFace">'ILA LAM F20 Q2'!#REF!</definedName>
    <definedName name="CTE0">#REF!</definedName>
    <definedName name="EoPReserves" localSheetId="3">#REF!</definedName>
    <definedName name="EoPReserves">#REF!</definedName>
    <definedName name="FundB_ExpReturn">'[3]Question 4 (c)'!#REF!</definedName>
    <definedName name="FundB_HistReturn">'[3]Question 4 (c)'!#REF!</definedName>
    <definedName name="FundB_SDReturn">'[3]Question 4 (c)'!#REF!</definedName>
    <definedName name="GMABRN_ManyMonte">#REF!</definedName>
    <definedName name="GMABRN_MonteOut">#REF!</definedName>
    <definedName name="GMABRN_Nscen">#REF!</definedName>
    <definedName name="GMABRN_seed">#REF!</definedName>
    <definedName name="GMABRN_VarRed">#REF!</definedName>
    <definedName name="InflationRate">'[3]Question 4 (c)'!#REF!</definedName>
    <definedName name="InterestRate" localSheetId="5">'ILA LAM F20 Q2-Solution'!#REF!</definedName>
    <definedName name="InterestRate" localSheetId="19">#REF!</definedName>
    <definedName name="InterestRate" localSheetId="16">#REF!</definedName>
    <definedName name="InterestRate" localSheetId="17">#REF!</definedName>
    <definedName name="InterestRate" localSheetId="7">#REF!</definedName>
    <definedName name="InterestRate" localSheetId="8">#REF!</definedName>
    <definedName name="InterestRate" localSheetId="3">'ILA LAM F20 Q2'!#REF!</definedName>
    <definedName name="InterestRate">'ILA LAM F20 Q2'!#REF!</definedName>
    <definedName name="IQ_CH">110000</definedName>
    <definedName name="IQ_CQ">5000</definedName>
    <definedName name="IQ_CY">10000</definedName>
    <definedName name="IQ_DAILY">500000</definedName>
    <definedName name="IQ_FH">100000</definedName>
    <definedName name="IQ_FQ">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1000</definedName>
    <definedName name="IQ_LATESTK" hidden="1">1000</definedName>
    <definedName name="IQ_LATESTQ" hidden="1">500</definedName>
    <definedName name="IQ_LTM">2000</definedName>
    <definedName name="IQ_LTMMONTH" hidden="1">120000</definedName>
    <definedName name="IQ_MONTH">15000</definedName>
    <definedName name="IQ_NTM">6000</definedName>
    <definedName name="IQ_TODAY" hidden="1">0</definedName>
    <definedName name="IQ_WEEK">50000</definedName>
    <definedName name="IQ_YTD">3000</definedName>
    <definedName name="IQ_YTDMONTH" hidden="1">130000</definedName>
    <definedName name="LapseRate" localSheetId="5">'ILA LAM F20 Q2-Solution'!$C$11</definedName>
    <definedName name="LapseRate" localSheetId="19">#REF!</definedName>
    <definedName name="LapseRate" localSheetId="16">#REF!</definedName>
    <definedName name="LapseRate" localSheetId="17">#REF!</definedName>
    <definedName name="LapseRate" localSheetId="7">#REF!</definedName>
    <definedName name="LapseRate" localSheetId="8">#REF!</definedName>
    <definedName name="LapseRate">'ILA LAM F20 Q2'!$C$11</definedName>
    <definedName name="LIBOR3M_Jun2020" localSheetId="3">#REF!</definedName>
    <definedName name="LIBOR3M_Jun2020">#REF!</definedName>
    <definedName name="Life_Y1_Benefits" localSheetId="3">#REF!</definedName>
    <definedName name="Life_Y1_Benefits">#REF!</definedName>
    <definedName name="Life_Y1_Comm" localSheetId="3">#REF!</definedName>
    <definedName name="Life_Y1_Comm">#REF!</definedName>
    <definedName name="Life_Y1_Exp" localSheetId="3">#REF!</definedName>
    <definedName name="Life_Y1_Exp">#REF!</definedName>
    <definedName name="Life_Y1_InvInc" localSheetId="3">#REF!</definedName>
    <definedName name="Life_Y1_InvInc">#REF!</definedName>
    <definedName name="Life_Y1_Prem" localSheetId="3">#REF!</definedName>
    <definedName name="Life_Y1_Prem">#REF!</definedName>
    <definedName name="Life_Y1_Reserve" localSheetId="3">#REF!</definedName>
    <definedName name="Life_Y1_Reserve">#REF!</definedName>
    <definedName name="Life_Y2_Benefits" localSheetId="3">#REF!</definedName>
    <definedName name="Life_Y2_Benefits">#REF!</definedName>
    <definedName name="Life_Y2_Comm" localSheetId="3">#REF!</definedName>
    <definedName name="Life_Y2_Comm">#REF!</definedName>
    <definedName name="Life_Y2_Exp" localSheetId="3">#REF!</definedName>
    <definedName name="Life_Y2_Exp">#REF!</definedName>
    <definedName name="Life_Y2_InvInc" localSheetId="3">#REF!</definedName>
    <definedName name="Life_Y2_InvInc">#REF!</definedName>
    <definedName name="Life_Y2_Prem" localSheetId="3">#REF!</definedName>
    <definedName name="Life_Y2_Prem">#REF!</definedName>
    <definedName name="Life_Y2_Reserve" localSheetId="3">#REF!</definedName>
    <definedName name="Life_Y2_Reserve">#REF!</definedName>
    <definedName name="LOutcomeList" localSheetId="19">'[1]syllabus list'!$A$73:$A$77</definedName>
    <definedName name="LOutcomeList" localSheetId="16">'[1]syllabus list'!$A$73:$A$77</definedName>
    <definedName name="LOutcomeList" localSheetId="17">'[1]syllabus list'!$A$73:$A$77</definedName>
    <definedName name="LOutcomeList">'[2]syllabus list'!$A$73:$A$77</definedName>
    <definedName name="matrix1" localSheetId="33">'[5] part d(4 points)'!#REF!</definedName>
    <definedName name="matrix1" localSheetId="35">'[5] part d(4 points)'!#REF!</definedName>
    <definedName name="matrix1">'[4] part d(4 points)'!#REF!</definedName>
    <definedName name="matrix2" localSheetId="33">'[5] part d(4 points)'!#REF!</definedName>
    <definedName name="matrix2" localSheetId="35">'[5] part d(4 points)'!#REF!</definedName>
    <definedName name="matrix2">'[4] part d(4 points)'!#REF!</definedName>
    <definedName name="NotionalAmt" localSheetId="3">#REF!</definedName>
    <definedName name="NotionalAmt">#REF!</definedName>
    <definedName name="Output_GMABRN">#REF!</definedName>
    <definedName name="PostConversionMort" localSheetId="5">'ILA LAM F20 Q2-Solution'!$C$10</definedName>
    <definedName name="PostConversionMort" localSheetId="19">#REF!</definedName>
    <definedName name="PostConversionMort" localSheetId="16">#REF!</definedName>
    <definedName name="PostConversionMort" localSheetId="17">#REF!</definedName>
    <definedName name="PostConversionMort" localSheetId="7">#REF!</definedName>
    <definedName name="PostConversionMort" localSheetId="8">#REF!</definedName>
    <definedName name="PostConversionMort">'ILA LAM F20 Q2'!$C$10</definedName>
    <definedName name="Price_3MEuroFuture_SettNov302020" localSheetId="3">#REF!</definedName>
    <definedName name="Price_3MEuroFuture_SettNov302020">#REF!</definedName>
    <definedName name="PY1_Curr_ExpLapse" localSheetId="3">#REF!</definedName>
    <definedName name="PY1_Curr_ExpLapse">#REF!</definedName>
    <definedName name="PY2_Curr_ExpLapse" localSheetId="3">#REF!</definedName>
    <definedName name="PY2_Curr_ExpLapse">#REF!</definedName>
    <definedName name="PY3_Curr_ExpLapse" localSheetId="3">#REF!</definedName>
    <definedName name="PY3_Curr_ExpLapse">#REF!</definedName>
    <definedName name="PY4_Actual_Lapse" localSheetId="3">#REF!</definedName>
    <definedName name="PY4_Actual_Lapse">#REF!</definedName>
    <definedName name="PY4_BoPY_NoPol" localSheetId="3">#REF!</definedName>
    <definedName name="PY4_BoPY_NoPol">#REF!</definedName>
    <definedName name="PY4_Curr_ExpLapse" localSheetId="3">#REF!</definedName>
    <definedName name="PY4_Curr_ExpLapse">#REF!</definedName>
    <definedName name="PY5_Actual_Lapse" localSheetId="3">#REF!</definedName>
    <definedName name="PY5_Actual_Lapse">#REF!</definedName>
    <definedName name="PY5_BoPY_NoPol" localSheetId="3">#REF!</definedName>
    <definedName name="PY5_BoPY_NoPol">#REF!</definedName>
    <definedName name="PY5_Curr_ExpLapse" localSheetId="3">#REF!</definedName>
    <definedName name="PY5_Curr_ExpLapse">#REF!</definedName>
    <definedName name="PY6_Actual_Lapse" localSheetId="3">#REF!</definedName>
    <definedName name="PY6_Actual_Lapse">#REF!</definedName>
    <definedName name="PY6_BoPY_NoPol" localSheetId="3">#REF!</definedName>
    <definedName name="PY6_BoPY_NoPol">#REF!</definedName>
    <definedName name="PY6_Curr_ExpLapse" localSheetId="3">#REF!</definedName>
    <definedName name="PY6_Curr_ExpLapse">#REF!</definedName>
    <definedName name="PY7_Curr_ExpLapse" localSheetId="3">#REF!</definedName>
    <definedName name="PY7_Curr_ExpLapse">#REF!</definedName>
    <definedName name="q_50" localSheetId="5">'ILA LAM F20 Q2-Solution'!#REF!</definedName>
    <definedName name="q_50" localSheetId="19">#REF!</definedName>
    <definedName name="q_50" localSheetId="16">#REF!</definedName>
    <definedName name="q_50" localSheetId="17">#REF!</definedName>
    <definedName name="q_50" localSheetId="7">#REF!</definedName>
    <definedName name="q_50" localSheetId="8">#REF!</definedName>
    <definedName name="q_50" localSheetId="3">'ILA LAM F20 Q2'!#REF!</definedName>
    <definedName name="q_50">'ILA LAM F20 Q2'!#REF!</definedName>
    <definedName name="q_51" localSheetId="5">'ILA LAM F20 Q2-Solution'!#REF!</definedName>
    <definedName name="q_51" localSheetId="19">#REF!</definedName>
    <definedName name="q_51" localSheetId="16">#REF!</definedName>
    <definedName name="q_51" localSheetId="17">#REF!</definedName>
    <definedName name="q_51" localSheetId="7">#REF!</definedName>
    <definedName name="q_51" localSheetId="8">#REF!</definedName>
    <definedName name="q_51" localSheetId="3">'ILA LAM F20 Q2'!#REF!</definedName>
    <definedName name="q_51">'ILA LAM F20 Q2'!#REF!</definedName>
    <definedName name="Q_sources" localSheetId="19">[1]Q1!$C$9:$C$16</definedName>
    <definedName name="Q_sources" localSheetId="16">[1]Q1!$C$9:$C$16</definedName>
    <definedName name="Q_sources" localSheetId="17">[1]Q1!$C$9:$C$16</definedName>
    <definedName name="Q_sources" localSheetId="21">[2]Q1!$C$9:$C$16</definedName>
    <definedName name="Q_sources">#REF!</definedName>
    <definedName name="rand_GMABRN">#REF!</definedName>
    <definedName name="Reins_Y1_Allowance" localSheetId="3">#REF!</definedName>
    <definedName name="Reins_Y1_Allowance">#REF!</definedName>
    <definedName name="Reins_Y1_ModCoInt" localSheetId="3">#REF!</definedName>
    <definedName name="Reins_Y1_ModCoInt">#REF!</definedName>
    <definedName name="Reins_Y2_Allowance" localSheetId="3">#REF!</definedName>
    <definedName name="Reins_Y2_Allowance">#REF!</definedName>
    <definedName name="Reins_Y2_ModCoInt" localSheetId="3">#REF!</definedName>
    <definedName name="Reins_Y2_ModCoInt">#REF!</definedName>
    <definedName name="ReserveReleaseDB" localSheetId="3">#REF!</definedName>
    <definedName name="ReserveReleaseDB">#REF!</definedName>
    <definedName name="ReserveReleaseMainExp" localSheetId="3">#REF!</definedName>
    <definedName name="ReserveReleaseMainExp">#REF!</definedName>
    <definedName name="ReserveReleaseSurr" localSheetId="3">#REF!</definedName>
    <definedName name="ReserveReleaseSurr">#REF!</definedName>
    <definedName name="RRNetPrem" localSheetId="3">#REF!</definedName>
    <definedName name="RRNetPrem">#REF!</definedName>
    <definedName name="SpendingRate">'[3]Question 4 (c)'!#REF!</definedName>
    <definedName name="Sum_PPrime_q_51" localSheetId="5">'ILA LAM F20 Q2-Solution'!#REF!</definedName>
    <definedName name="Sum_PPrime_q_51" localSheetId="19">#REF!</definedName>
    <definedName name="Sum_PPrime_q_51" localSheetId="16">#REF!</definedName>
    <definedName name="Sum_PPrime_q_51" localSheetId="17">#REF!</definedName>
    <definedName name="Sum_PPrime_q_51" localSheetId="7">#REF!</definedName>
    <definedName name="Sum_PPrime_q_51" localSheetId="8">#REF!</definedName>
    <definedName name="Sum_PPrime_q_51" localSheetId="3">'ILA LAM F20 Q2'!#REF!</definedName>
    <definedName name="Sum_PPrime_q_51">'ILA LAM F20 Q2'!#REF!</definedName>
    <definedName name="Sum_PPrime_q_52" localSheetId="5">'ILA LAM F20 Q2-Solution'!#REF!</definedName>
    <definedName name="Sum_PPrime_q_52" localSheetId="19">#REF!</definedName>
    <definedName name="Sum_PPrime_q_52" localSheetId="16">#REF!</definedName>
    <definedName name="Sum_PPrime_q_52" localSheetId="17">#REF!</definedName>
    <definedName name="Sum_PPrime_q_52" localSheetId="7">#REF!</definedName>
    <definedName name="Sum_PPrime_q_52" localSheetId="8">#REF!</definedName>
    <definedName name="Sum_PPrime_q_52" localSheetId="3">'ILA LAM F20 Q2'!#REF!</definedName>
    <definedName name="Sum_PPrime_q_52">'ILA LAM F20 Q2'!#REF!</definedName>
    <definedName name="SwapSettleDate" localSheetId="3">#REF!</definedName>
    <definedName name="SwapSettleDate">#REF!</definedName>
    <definedName name="SyllabusListing" localSheetId="19">'[1]syllabus list'!$B$4:$B$71</definedName>
    <definedName name="SyllabusListing" localSheetId="16">'[1]syllabus list'!$B$4:$B$71</definedName>
    <definedName name="SyllabusListing" localSheetId="17">'[1]syllabus list'!$B$4:$B$71</definedName>
    <definedName name="SyllabusListing">'[2]syllabus list'!$B$4:$B$71</definedName>
    <definedName name="Total">#REF!</definedName>
    <definedName name="Year" localSheetId="19">[1]instructions!$E$2</definedName>
    <definedName name="Year" localSheetId="16">[1]instructions!$E$2</definedName>
    <definedName name="Year" localSheetId="17">[1]instructions!$E$2</definedName>
    <definedName name="Year">[2]instructions!$E$2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84" i="51" l="1"/>
  <c r="C66" i="51"/>
  <c r="C88" i="51" s="1"/>
  <c r="C89" i="51" s="1"/>
  <c r="C64" i="51"/>
  <c r="C65" i="51" s="1"/>
  <c r="C67" i="51" s="1"/>
  <c r="C68" i="51" s="1"/>
  <c r="C69" i="51" s="1"/>
  <c r="C70" i="51" s="1"/>
  <c r="C53" i="51" s="1"/>
  <c r="C58" i="51"/>
  <c r="C60" i="51" s="1"/>
  <c r="C61" i="51" s="1"/>
  <c r="C52" i="51" s="1"/>
  <c r="C43" i="51"/>
  <c r="C42" i="51"/>
  <c r="C28" i="51"/>
  <c r="C29" i="51" s="1"/>
  <c r="C23" i="51" s="1"/>
  <c r="B15" i="51"/>
  <c r="B15" i="50"/>
  <c r="F44" i="49"/>
  <c r="E44" i="49"/>
  <c r="F43" i="49"/>
  <c r="E43" i="49"/>
  <c r="F42" i="49"/>
  <c r="E42" i="49"/>
  <c r="F25" i="49"/>
  <c r="E25" i="49"/>
  <c r="F24" i="49"/>
  <c r="E24" i="49"/>
  <c r="F23" i="49"/>
  <c r="E23" i="49"/>
  <c r="C90" i="51" l="1"/>
  <c r="C78" i="51" s="1"/>
  <c r="C85" i="51"/>
  <c r="C77" i="51" s="1"/>
  <c r="I14" i="36" l="1"/>
  <c r="J14" i="36"/>
  <c r="K14" i="36"/>
  <c r="L14" i="36" s="1"/>
  <c r="N14" i="36"/>
  <c r="H15" i="36"/>
  <c r="N15" i="36" s="1"/>
  <c r="I15" i="36"/>
  <c r="J15" i="36"/>
  <c r="K15" i="36"/>
  <c r="L15" i="36"/>
  <c r="M15" i="36"/>
  <c r="J16" i="36"/>
  <c r="J17" i="36"/>
  <c r="J18" i="36"/>
  <c r="J19" i="36"/>
  <c r="J20" i="36"/>
  <c r="J21" i="36"/>
  <c r="J22" i="36"/>
  <c r="J23" i="36"/>
  <c r="J24" i="36"/>
  <c r="J25" i="36"/>
  <c r="J26" i="36"/>
  <c r="J27" i="36"/>
  <c r="J28" i="36"/>
  <c r="M14" i="36" l="1"/>
  <c r="H16" i="36"/>
  <c r="I16" i="36" l="1"/>
  <c r="H17" i="36"/>
  <c r="K16" i="36"/>
  <c r="L16" i="36" s="1"/>
  <c r="N16" i="36"/>
  <c r="K17" i="36" l="1"/>
  <c r="L17" i="36" s="1"/>
  <c r="M17" i="36" s="1"/>
  <c r="H18" i="36"/>
  <c r="I17" i="36"/>
  <c r="N17" i="36" s="1"/>
  <c r="M16" i="36"/>
  <c r="I18" i="36" l="1"/>
  <c r="N18" i="36" s="1"/>
  <c r="K18" i="36"/>
  <c r="L18" i="36" s="1"/>
  <c r="M18" i="36"/>
  <c r="H19" i="36"/>
  <c r="K19" i="36" l="1"/>
  <c r="L19" i="36" s="1"/>
  <c r="H20" i="36"/>
  <c r="M19" i="36"/>
  <c r="I19" i="36"/>
  <c r="N19" i="36"/>
  <c r="H21" i="36" l="1"/>
  <c r="I20" i="36"/>
  <c r="K20" i="36"/>
  <c r="L20" i="36" s="1"/>
  <c r="M20" i="36" s="1"/>
  <c r="N20" i="36"/>
  <c r="H22" i="36" l="1"/>
  <c r="I21" i="36"/>
  <c r="N21" i="36"/>
  <c r="K21" i="36"/>
  <c r="L21" i="36" s="1"/>
  <c r="M21" i="36" s="1"/>
  <c r="H23" i="36" l="1"/>
  <c r="I22" i="36"/>
  <c r="N22" i="36" s="1"/>
  <c r="K22" i="36"/>
  <c r="L22" i="36" s="1"/>
  <c r="M22" i="36" s="1"/>
  <c r="K23" i="36" l="1"/>
  <c r="L23" i="36" s="1"/>
  <c r="M23" i="36"/>
  <c r="I23" i="36"/>
  <c r="N23" i="36" s="1"/>
  <c r="H24" i="36"/>
  <c r="K24" i="36" l="1"/>
  <c r="L24" i="36" s="1"/>
  <c r="I24" i="36"/>
  <c r="M24" i="36"/>
  <c r="N24" i="36"/>
  <c r="H25" i="36"/>
  <c r="I25" i="36" l="1"/>
  <c r="N25" i="36"/>
  <c r="K25" i="36"/>
  <c r="L25" i="36" s="1"/>
  <c r="M25" i="36"/>
  <c r="H26" i="36"/>
  <c r="I26" i="36" l="1"/>
  <c r="H27" i="36"/>
  <c r="K26" i="36"/>
  <c r="L26" i="36" s="1"/>
  <c r="N26" i="36"/>
  <c r="M26" i="36"/>
  <c r="H28" i="36" l="1"/>
  <c r="I27" i="36"/>
  <c r="N27" i="36" s="1"/>
  <c r="K27" i="36"/>
  <c r="L27" i="36" s="1"/>
  <c r="M27" i="36" s="1"/>
  <c r="K28" i="36" l="1"/>
  <c r="L28" i="36" s="1"/>
  <c r="L29" i="36" s="1"/>
  <c r="I28" i="36"/>
  <c r="M28" i="36"/>
  <c r="M29" i="36" s="1"/>
  <c r="H33" i="36" s="1"/>
  <c r="H34" i="36" s="1"/>
  <c r="N28" i="36"/>
  <c r="N29" i="36" s="1"/>
  <c r="H37" i="36" s="1"/>
  <c r="H42" i="36" s="1"/>
  <c r="H41" i="36" l="1"/>
  <c r="H43" i="36" s="1"/>
  <c r="D44" i="29" l="1"/>
  <c r="D45" i="29" s="1"/>
  <c r="D34" i="29"/>
  <c r="D40" i="29" s="1"/>
  <c r="F32" i="29"/>
  <c r="E40" i="29" s="1"/>
  <c r="F27" i="29"/>
  <c r="D39" i="29" s="1"/>
  <c r="C46" i="29" l="1"/>
  <c r="E46" i="29"/>
  <c r="B29" i="29"/>
  <c r="C29" i="29"/>
  <c r="E29" i="29"/>
  <c r="B46" i="29"/>
  <c r="B40" i="29"/>
  <c r="D46" i="29"/>
  <c r="C40" i="29"/>
  <c r="F40" i="29" l="1"/>
  <c r="F46" i="29"/>
  <c r="E45" i="29"/>
  <c r="E39" i="29"/>
  <c r="C39" i="29"/>
  <c r="C45" i="29"/>
  <c r="B39" i="29"/>
  <c r="F39" i="29" s="1"/>
  <c r="F41" i="29" s="1"/>
  <c r="B45" i="29"/>
  <c r="F45" i="29" s="1"/>
  <c r="F47" i="29" s="1"/>
  <c r="F32" i="28" l="1"/>
  <c r="F33" i="28" s="1"/>
  <c r="E32" i="28"/>
  <c r="E33" i="28" s="1"/>
  <c r="D32" i="28"/>
  <c r="D33" i="28" s="1"/>
  <c r="B32" i="28"/>
  <c r="B33" i="28" s="1"/>
  <c r="B34" i="28" s="1"/>
  <c r="B17" i="28"/>
  <c r="B18" i="28" s="1"/>
  <c r="B19" i="28" s="1"/>
  <c r="B20" i="28" s="1"/>
  <c r="B21" i="28" s="1"/>
  <c r="C32" i="28" s="1"/>
  <c r="C33" i="28" s="1"/>
  <c r="D2" i="26"/>
  <c r="E2" i="26"/>
  <c r="D3" i="26"/>
  <c r="E3" i="26"/>
  <c r="D4" i="26"/>
  <c r="E4" i="26"/>
  <c r="C25" i="26"/>
  <c r="B26" i="26"/>
  <c r="C26" i="26"/>
  <c r="D26" i="26"/>
  <c r="B5" i="25"/>
  <c r="B6" i="25"/>
  <c r="B9" i="25" s="1"/>
  <c r="B11" i="25" s="1"/>
  <c r="B7" i="25"/>
  <c r="B13" i="24"/>
  <c r="B16" i="24" s="1"/>
  <c r="D16" i="24" s="1"/>
  <c r="C16" i="24"/>
  <c r="B17" i="24"/>
  <c r="D17" i="24" s="1"/>
  <c r="C17" i="24"/>
  <c r="B18" i="24"/>
  <c r="C18" i="24"/>
  <c r="D18" i="24"/>
  <c r="E18" i="24" s="1"/>
  <c r="D21" i="24"/>
  <c r="D13" i="23"/>
  <c r="D17" i="23" s="1"/>
  <c r="E13" i="23"/>
  <c r="E17" i="23" s="1"/>
  <c r="F13" i="23"/>
  <c r="F17" i="23" s="1"/>
  <c r="D14" i="23"/>
  <c r="D18" i="23" s="1"/>
  <c r="E14" i="23"/>
  <c r="E18" i="23" s="1"/>
  <c r="F14" i="23"/>
  <c r="F18" i="23" s="1"/>
  <c r="D24" i="23"/>
  <c r="E24" i="23"/>
  <c r="F24" i="23"/>
  <c r="G24" i="23"/>
  <c r="D25" i="23"/>
  <c r="G25" i="23" s="1"/>
  <c r="E25" i="23"/>
  <c r="F25" i="23"/>
  <c r="E6" i="22"/>
  <c r="E8" i="22" s="1"/>
  <c r="E7" i="22"/>
  <c r="B8" i="22"/>
  <c r="E14" i="22"/>
  <c r="E15" i="22"/>
  <c r="E17" i="24" l="1"/>
  <c r="D19" i="24"/>
  <c r="E16" i="24"/>
  <c r="G18" i="23"/>
  <c r="G17" i="23"/>
  <c r="B18" i="22"/>
  <c r="E18" i="22" s="1"/>
  <c r="B24" i="22"/>
  <c r="B2" i="11"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tc={A01D35C4-8552-F24F-B86D-38E6DD985686}</author>
  </authors>
  <commentList>
    <comment ref="A7" authorId="0" shapeId="0" xr:uid="{A01D35C4-8552-F24F-B86D-38E6DD985686}">
      <text>
        <t>[Threaded comment]
Your version of Excel allows you to read this threaded comment; however, any edits to it will get removed if the file is opened in a newer version of Excel. Learn more: https://go.microsoft.com/fwlink/?linkid=870924
Comment:
    In the original spreadsheet, this was "Effective Duration." I changed it to "Key Rate Duration" to reflect that each value in this row corresponds to a specific maturity, not a parallel shift. This should hopefully remove the ambiguity and allow:
- Part (i) to have only one solution
- Part (ii) to be solvable</t>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tc={8B61F79A-1D8D-4F4F-B1EB-81670BD6B9A6}</author>
  </authors>
  <commentList>
    <comment ref="A15" authorId="0" shapeId="0" xr:uid="{8B61F79A-1D8D-4F4F-B1EB-81670BD6B9A6}">
      <text>
        <t>[Threaded comment]
Your version of Excel allows you to read this threaded comment; however, any edits to it will get removed if the file is opened in a newer version of Excel. Learn more: https://go.microsoft.com/fwlink/?linkid=870924
Comment:
    New solution tab added here</t>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tc={482E0A40-3DC8-0247-B119-C842F1E214D6}</author>
  </authors>
  <commentList>
    <comment ref="A35" authorId="0" shapeId="0" xr:uid="{482E0A40-3DC8-0247-B119-C842F1E214D6}">
      <text>
        <t>[Threaded comment]
Your version of Excel allows you to read this threaded comment; however, any edits to it will get removed if the file is opened in a newer version of Excel. Learn more: https://go.microsoft.com/fwlink/?linkid=870924
Comment:
    This section about (c)(iii) needs to be removed because it's not part of the syllabus (it's also excluded from the question and solution documents)</t>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tc={4868F6EC-424A-8F42-AF43-475F7FD27BDA}</author>
  </authors>
  <commentList>
    <comment ref="A24" authorId="0" shapeId="0" xr:uid="{4868F6EC-424A-8F42-AF43-475F7FD27BDA}">
      <text>
        <t>[Threaded comment]
Your version of Excel allows you to read this threaded comment; however, any edits to it will get removed if the file is opened in a newer version of Excel. Learn more: https://go.microsoft.com/fwlink/?linkid=870924
Comment:
    Solution tab added</t>
      </text>
    </comment>
  </commentList>
</comments>
</file>

<file path=xl/sharedStrings.xml><?xml version="1.0" encoding="utf-8"?>
<sst xmlns="http://schemas.openxmlformats.org/spreadsheetml/2006/main" count="818" uniqueCount="446">
  <si>
    <t>Fill in your final answers here:</t>
  </si>
  <si>
    <t>Show your work here:</t>
  </si>
  <si>
    <t>mu</t>
  </si>
  <si>
    <t>b</t>
  </si>
  <si>
    <t>c (ii) (1 point) Calculate the probability that the EI will drop by more than 20% in a month.</t>
  </si>
  <si>
    <t>Probability</t>
  </si>
  <si>
    <t>how many months</t>
  </si>
  <si>
    <t>X</t>
  </si>
  <si>
    <r>
      <t>a</t>
    </r>
    <r>
      <rPr>
        <vertAlign val="subscript"/>
        <sz val="12"/>
        <color theme="1"/>
        <rFont val="Calibri"/>
        <family val="2"/>
        <scheme val="minor"/>
      </rPr>
      <t>0</t>
    </r>
  </si>
  <si>
    <r>
      <t>a</t>
    </r>
    <r>
      <rPr>
        <vertAlign val="subscript"/>
        <sz val="12"/>
        <color theme="1"/>
        <rFont val="Calibri"/>
        <family val="2"/>
        <scheme val="minor"/>
      </rPr>
      <t>1</t>
    </r>
  </si>
  <si>
    <r>
      <t>S</t>
    </r>
    <r>
      <rPr>
        <vertAlign val="subscript"/>
        <sz val="12"/>
        <color theme="1"/>
        <rFont val="Calibri"/>
        <family val="2"/>
        <scheme val="minor"/>
      </rPr>
      <t>(0)</t>
    </r>
  </si>
  <si>
    <r>
      <t>S</t>
    </r>
    <r>
      <rPr>
        <vertAlign val="subscript"/>
        <sz val="12"/>
        <color theme="1"/>
        <rFont val="Calibri"/>
        <family val="2"/>
        <scheme val="minor"/>
      </rPr>
      <t>(-1)</t>
    </r>
  </si>
  <si>
    <r>
      <t>sigma</t>
    </r>
    <r>
      <rPr>
        <vertAlign val="subscript"/>
        <sz val="12"/>
        <color theme="1"/>
        <rFont val="Calibri"/>
        <family val="2"/>
        <scheme val="minor"/>
      </rPr>
      <t>(0)</t>
    </r>
    <r>
      <rPr>
        <vertAlign val="superscript"/>
        <sz val="12"/>
        <color theme="1"/>
        <rFont val="Calibri"/>
        <family val="2"/>
        <scheme val="minor"/>
      </rPr>
      <t>2</t>
    </r>
  </si>
  <si>
    <t>c (iii) (1 point) Calculate the number of months after which the expected variance will equal the long-term variance (within 6 decimals).</t>
  </si>
  <si>
    <t>Month</t>
  </si>
  <si>
    <t>Probability=</t>
  </si>
  <si>
    <t>(ii) (1.5 points) Calculate the probability that is the IJK share price above $40 in 6 months.</t>
  </si>
  <si>
    <t xml:space="preserve">StdDev = </t>
  </si>
  <si>
    <t>Mean=</t>
  </si>
  <si>
    <t>(i) (1 point) Estimate the monthly mean log-return, μ ̂, and monthly volatility, σ ̂, from the provided data.</t>
  </si>
  <si>
    <t>a) (2.5 points)</t>
  </si>
  <si>
    <r>
      <t>V</t>
    </r>
    <r>
      <rPr>
        <vertAlign val="subscript"/>
        <sz val="11"/>
        <color theme="1"/>
        <rFont val="Calibri"/>
        <family val="2"/>
        <scheme val="minor"/>
      </rPr>
      <t>IJK</t>
    </r>
    <r>
      <rPr>
        <sz val="11"/>
        <color theme="1"/>
        <rFont val="Calibri"/>
        <family val="2"/>
        <scheme val="minor"/>
      </rPr>
      <t>(millions)</t>
    </r>
  </si>
  <si>
    <r>
      <t>S</t>
    </r>
    <r>
      <rPr>
        <vertAlign val="subscript"/>
        <sz val="11"/>
        <color theme="1"/>
        <rFont val="Calibri"/>
        <family val="2"/>
        <scheme val="minor"/>
      </rPr>
      <t>IJK</t>
    </r>
    <r>
      <rPr>
        <sz val="11"/>
        <color theme="1"/>
        <rFont val="Calibri"/>
        <family val="2"/>
        <scheme val="minor"/>
      </rPr>
      <t>($)</t>
    </r>
  </si>
  <si>
    <t>Data</t>
  </si>
  <si>
    <t>ANSWER:</t>
  </si>
  <si>
    <t xml:space="preserve">Interest Rate Change </t>
  </si>
  <si>
    <t>30 Year</t>
  </si>
  <si>
    <t>20 Year</t>
  </si>
  <si>
    <t>10 Year</t>
  </si>
  <si>
    <t>5 Year</t>
  </si>
  <si>
    <t>1 Year</t>
  </si>
  <si>
    <t>In basis points</t>
  </si>
  <si>
    <t xml:space="preserve">Show all work, including writing out relevant formulas used in any calculations. </t>
  </si>
  <si>
    <t xml:space="preserve">(ii)  Calculate the income impact from the following movement interest rates: </t>
  </si>
  <si>
    <t>(i)  Calculation the values for X, Y, and Z in the chart</t>
  </si>
  <si>
    <t>Income impact of a minus 10 basis point parallel shift = -200</t>
  </si>
  <si>
    <t>Portfolio Size</t>
  </si>
  <si>
    <t>Z</t>
  </si>
  <si>
    <t>Y</t>
  </si>
  <si>
    <t>Liability</t>
  </si>
  <si>
    <t>Asset</t>
  </si>
  <si>
    <t>Total</t>
  </si>
  <si>
    <t>30 Years</t>
  </si>
  <si>
    <t>20 Years</t>
  </si>
  <si>
    <t>10 Years</t>
  </si>
  <si>
    <t>5 Years</t>
  </si>
  <si>
    <t>Your model has produced the following results:</t>
  </si>
  <si>
    <t xml:space="preserve"> </t>
  </si>
  <si>
    <t>Response for parts (a), (b), (c), d(iii), and (e) are to be provided in the Word document.</t>
  </si>
  <si>
    <t>Response for parts (d)(i) and (d)(ii) are to be provided in this tab.</t>
  </si>
  <si>
    <t>Question 2 (d)</t>
  </si>
  <si>
    <t>Portfolio 2</t>
  </si>
  <si>
    <t>Portfolio 1</t>
  </si>
  <si>
    <t xml:space="preserve">Change in return </t>
  </si>
  <si>
    <t xml:space="preserve">ANSWER: </t>
  </si>
  <si>
    <t>Calculate the change in return for each portfolio.  Show all work.</t>
  </si>
  <si>
    <t>30-year</t>
  </si>
  <si>
    <t>20-year</t>
  </si>
  <si>
    <t>10-year</t>
  </si>
  <si>
    <t>Change</t>
  </si>
  <si>
    <t>Rate</t>
  </si>
  <si>
    <t>Interest rates experience the following change:</t>
  </si>
  <si>
    <t>Effective Duration</t>
  </si>
  <si>
    <t>Market Value of Zero-Coupon Bonds</t>
  </si>
  <si>
    <r>
      <rPr>
        <sz val="12"/>
        <color theme="1"/>
        <rFont val="Times New Roman"/>
        <family val="1"/>
      </rPr>
      <t>(c) (</t>
    </r>
    <r>
      <rPr>
        <i/>
        <sz val="12"/>
        <color theme="1"/>
        <rFont val="Times New Roman"/>
        <family val="1"/>
      </rPr>
      <t>2 points</t>
    </r>
    <r>
      <rPr>
        <sz val="12"/>
        <color theme="1"/>
        <rFont val="Times New Roman"/>
        <family val="1"/>
      </rPr>
      <t>)  MRK is considering the following two bond portfolios:</t>
    </r>
  </si>
  <si>
    <t>Recommend a suitable hedging portfolio using the above swaps to minimize the surplus volatility solved for in part (ii).  Show all work.</t>
  </si>
  <si>
    <t>Swap 2</t>
  </si>
  <si>
    <t>Swap 1</t>
  </si>
  <si>
    <t>Notional</t>
  </si>
  <si>
    <t>Hedging Instrument</t>
  </si>
  <si>
    <r>
      <t>(b) (iii) (</t>
    </r>
    <r>
      <rPr>
        <i/>
        <sz val="12"/>
        <color theme="1"/>
        <rFont val="Times New Roman"/>
        <family val="1"/>
      </rPr>
      <t>2 points</t>
    </r>
    <r>
      <rPr>
        <sz val="12"/>
        <color theme="1"/>
        <rFont val="Times New Roman"/>
        <family val="1"/>
      </rPr>
      <t xml:space="preserve">)  You are given the following information on two types of interest rate hedging instruments available in the market: </t>
    </r>
  </si>
  <si>
    <t>Change to MRK's surplus</t>
  </si>
  <si>
    <t>Assume a -0.5% parallel shift in the interest rate curve.  Calculate the change to MRK’s surplus.  Show all work.</t>
  </si>
  <si>
    <t>Assets</t>
  </si>
  <si>
    <t>Market Value</t>
  </si>
  <si>
    <r>
      <t>(b) (ii)</t>
    </r>
    <r>
      <rPr>
        <sz val="7"/>
        <color theme="1"/>
        <rFont val="Times New Roman"/>
        <family val="1"/>
      </rPr>
      <t xml:space="preserve"> </t>
    </r>
    <r>
      <rPr>
        <sz val="12"/>
        <color theme="1"/>
        <rFont val="Times New Roman"/>
        <family val="1"/>
      </rPr>
      <t>(</t>
    </r>
    <r>
      <rPr>
        <i/>
        <sz val="12"/>
        <color theme="1"/>
        <rFont val="Times New Roman"/>
        <family val="1"/>
      </rPr>
      <t>1 point</t>
    </r>
    <r>
      <rPr>
        <sz val="12"/>
        <color theme="1"/>
        <rFont val="Times New Roman"/>
        <family val="1"/>
      </rPr>
      <t xml:space="preserve">)  You are given the following information on MRK Life’s balance sheet: </t>
    </r>
  </si>
  <si>
    <t>MRK Life is a company writing long duration interest-sensitive insurance policies.</t>
  </si>
  <si>
    <t>Response for parts (a), (b)(i), and (d)  are to be provided in the Word document.</t>
  </si>
  <si>
    <t>Response for parts 2 (b)(ii),  (b)(iii) and (c) are to be provided in this tab.</t>
  </si>
  <si>
    <t xml:space="preserve">Question 2 (b) and (c) </t>
  </si>
  <si>
    <t xml:space="preserve">            the cost of the put option is in excess of the benefit it provides.  Justify your answer.</t>
  </si>
  <si>
    <t xml:space="preserve">At the end of the year your colleague argues the cost of the put option was too high and PBJ did not benefit from it. Determine whether </t>
  </si>
  <si>
    <t>Change in S&amp;P Index – end of year</t>
  </si>
  <si>
    <t>Premium for each put option</t>
  </si>
  <si>
    <t>Current S&amp;P Index = Strike Price</t>
  </si>
  <si>
    <t>M&amp;E charge</t>
  </si>
  <si>
    <t>Total AV</t>
  </si>
  <si>
    <t>Hedge Notional Amount</t>
  </si>
  <si>
    <t>Account Value – beginning of year</t>
  </si>
  <si>
    <t>PBJ purchases one-year S&amp;P Index put options to hedge their equity risk.  You are given the following:</t>
  </si>
  <si>
    <t xml:space="preserve">are M&amp;E fees on the account value, collected at the end of the year.  Account values vary directly with the equity market.  </t>
  </si>
  <si>
    <r>
      <t>(c) (iii)</t>
    </r>
    <r>
      <rPr>
        <sz val="7"/>
        <color theme="1"/>
        <rFont val="Times New Roman"/>
        <family val="1"/>
      </rPr>
      <t xml:space="preserve">              </t>
    </r>
    <r>
      <rPr>
        <sz val="12"/>
        <color theme="1"/>
        <rFont val="Times New Roman"/>
        <family val="1"/>
      </rPr>
      <t>(</t>
    </r>
    <r>
      <rPr>
        <i/>
        <sz val="12"/>
        <color theme="1"/>
        <rFont val="Times New Roman"/>
        <family val="1"/>
      </rPr>
      <t>2 points</t>
    </r>
    <r>
      <rPr>
        <sz val="12"/>
        <color theme="1"/>
        <rFont val="Times New Roman"/>
        <family val="1"/>
      </rPr>
      <t xml:space="preserve">)  PBJ wants to protect its variable annuity against equity market risk.  The primary revenues on this product </t>
    </r>
  </si>
  <si>
    <r>
      <t>(i)</t>
    </r>
    <r>
      <rPr>
        <sz val="7"/>
        <color theme="1"/>
        <rFont val="Times New Roman"/>
        <family val="1"/>
      </rPr>
      <t xml:space="preserve">              </t>
    </r>
    <r>
      <rPr>
        <sz val="12"/>
        <color theme="1"/>
        <rFont val="Times New Roman"/>
        <family val="1"/>
      </rPr>
      <t>(</t>
    </r>
    <r>
      <rPr>
        <i/>
        <sz val="12"/>
        <color theme="1"/>
        <rFont val="Times New Roman"/>
        <family val="1"/>
      </rPr>
      <t>2 points</t>
    </r>
    <r>
      <rPr>
        <sz val="12"/>
        <color theme="1"/>
        <rFont val="Times New Roman"/>
        <family val="1"/>
      </rPr>
      <t>)  For each of the given interest rate shock scenarios, calculate the impact on surplus.  Show all work.</t>
    </r>
  </si>
  <si>
    <t>*Linearly interpolate shock at different terms, if necessary.</t>
  </si>
  <si>
    <t>+150bp</t>
  </si>
  <si>
    <t>-25bp</t>
  </si>
  <si>
    <t>-50bp</t>
  </si>
  <si>
    <t>Scenario 2 (Steepening shock)*</t>
  </si>
  <si>
    <t>Scenario 1 (parallel shock)</t>
  </si>
  <si>
    <t>30yr</t>
  </si>
  <si>
    <t>10yr</t>
  </si>
  <si>
    <t>5yr</t>
  </si>
  <si>
    <t>Interest Rate Shock</t>
  </si>
  <si>
    <t>You are given the following interest rate shock scenarios:</t>
  </si>
  <si>
    <t>30yr ZCB</t>
  </si>
  <si>
    <t>10yr ZCB</t>
  </si>
  <si>
    <r>
      <t>(Zero Coupon Bonds (ZCB)</t>
    </r>
    <r>
      <rPr>
        <sz val="12"/>
        <color theme="1"/>
        <rFont val="Times New Roman"/>
        <family val="1"/>
      </rPr>
      <t>)</t>
    </r>
  </si>
  <si>
    <t>5yr ZCB</t>
  </si>
  <si>
    <t>Single payout in Yr 19</t>
  </si>
  <si>
    <t>MV ($million)</t>
  </si>
  <si>
    <t>You are given the following information on one of PBJ Life’s asset segments supporting a single liability payment in Year 19:</t>
  </si>
  <si>
    <r>
      <t>(b)</t>
    </r>
    <r>
      <rPr>
        <sz val="7"/>
        <color theme="1"/>
        <rFont val="Times New Roman"/>
        <family val="1"/>
      </rPr>
      <t xml:space="preserve">             </t>
    </r>
    <r>
      <rPr>
        <sz val="12"/>
        <color theme="1"/>
        <rFont val="Times New Roman"/>
        <family val="1"/>
      </rPr>
      <t>(</t>
    </r>
    <r>
      <rPr>
        <i/>
        <sz val="12"/>
        <color theme="1"/>
        <rFont val="Times New Roman"/>
        <family val="1"/>
      </rPr>
      <t>3 points</t>
    </r>
    <r>
      <rPr>
        <sz val="12"/>
        <color theme="1"/>
        <rFont val="Times New Roman"/>
        <family val="1"/>
      </rPr>
      <t>)  PBJ Life is a life insurance company with several lines of business.</t>
    </r>
  </si>
  <si>
    <t>Responses for parts 3 (a), 3 (b) (ii), 3 (c) (i), and 3 (c) (ii) are to be provided in the Word document.</t>
  </si>
  <si>
    <t>Responses for parts 3 (b) (i) and 3 (c) (iii) are to be provided in this tab.</t>
  </si>
  <si>
    <t xml:space="preserve">Question 3 (b) and 3 (c) </t>
  </si>
  <si>
    <t>Show all work.</t>
  </si>
  <si>
    <t>(ii) Demonstrate that the two securities have the same effective duration.</t>
  </si>
  <si>
    <t xml:space="preserve">(i) Determine whether the student calculated the correct key rate durations.  </t>
  </si>
  <si>
    <t>KRD</t>
  </si>
  <si>
    <t>t</t>
  </si>
  <si>
    <t>For Security B, a student has calculated the key rate durations (KRDs) for each cash flow.</t>
  </si>
  <si>
    <t>Price</t>
  </si>
  <si>
    <t>You are given the following prices of ZCBs maturing for 100 in (t) years.</t>
  </si>
  <si>
    <t>Security B: An alternative asset that pays 100 at the end of years 3, 7, and 15</t>
  </si>
  <si>
    <t>Security A: 7-year zero-coupon bond (ZCB)</t>
  </si>
  <si>
    <t>portfolio:</t>
  </si>
  <si>
    <t xml:space="preserve">You are evaluating two potential securities to include in a broader asset </t>
  </si>
  <si>
    <t>Question (4)(a)</t>
  </si>
  <si>
    <t>(iii) Identify two other advantages of key rate duration over effective duration.</t>
  </si>
  <si>
    <t>security’s interest rate risk exposure.  Justify your answer using part (i).</t>
  </si>
  <si>
    <t xml:space="preserve">(ii) Explain why effective duration is often inadequate in measuring a </t>
  </si>
  <si>
    <t>(i) Calculate the change in the value of Security A and B under each scenario.</t>
  </si>
  <si>
    <t>Scenario / t</t>
  </si>
  <si>
    <t xml:space="preserve">You are given the following three yield-curve shocks: </t>
  </si>
  <si>
    <t>Question (4)(b)</t>
  </si>
  <si>
    <t>Proposal: execute 1.333 unit of swap 1</t>
  </si>
  <si>
    <t>Solve for unit of Swap that offsets Surplus value change:</t>
  </si>
  <si>
    <t xml:space="preserve">or: </t>
  </si>
  <si>
    <t>Proposal: execute 133.33 notional of swap 1</t>
  </si>
  <si>
    <t>To offset Surplus MV change</t>
  </si>
  <si>
    <t>Solve for notional amount that offsets Surplus value change:</t>
  </si>
  <si>
    <t>MV Change</t>
  </si>
  <si>
    <t>Shock -50bp</t>
  </si>
  <si>
    <t>(b) - (iii)</t>
  </si>
  <si>
    <t>Surplus</t>
  </si>
  <si>
    <t>(b) - (ii)</t>
  </si>
  <si>
    <t>Part b</t>
  </si>
  <si>
    <t>port 2</t>
  </si>
  <si>
    <t>port 1</t>
  </si>
  <si>
    <t>change in returns</t>
  </si>
  <si>
    <t>scenario returns</t>
  </si>
  <si>
    <t>Candidate must calculate:</t>
  </si>
  <si>
    <t xml:space="preserve">Solution #2: Amount of Return: </t>
  </si>
  <si>
    <t>KRDs</t>
  </si>
  <si>
    <t>-0.05</t>
  </si>
  <si>
    <t>30-year rate</t>
  </si>
  <si>
    <t xml:space="preserve">Solution #1: Rate of Return: </t>
  </si>
  <si>
    <t>+0.1</t>
  </si>
  <si>
    <t>20-year rate</t>
  </si>
  <si>
    <t>+0.05</t>
  </si>
  <si>
    <t>10-year rate</t>
  </si>
  <si>
    <t>change in spot int rate</t>
  </si>
  <si>
    <t>30-yr zero coupon</t>
  </si>
  <si>
    <t>20-yr zero coupon</t>
  </si>
  <si>
    <t xml:space="preserve">10-yr zero coupon </t>
  </si>
  <si>
    <t>Market Values of Bonds</t>
  </si>
  <si>
    <t>Given:</t>
  </si>
  <si>
    <t>Check</t>
  </si>
  <si>
    <t>Does this match intern?</t>
  </si>
  <si>
    <t>Weight</t>
  </si>
  <si>
    <t>Total portfolio value =</t>
  </si>
  <si>
    <t>KRD = (Price of zero-coupon bond/total portfolio value) * zero-coupon bond's KRD</t>
  </si>
  <si>
    <t xml:space="preserve">Portfolio B effective duration = </t>
  </si>
  <si>
    <t>KRD from part a</t>
  </si>
  <si>
    <t>Portfolio B effective duration equals the linear combination of each cash flow's key rate duration</t>
  </si>
  <si>
    <t>Portfolio A effective duration is given as 7.00</t>
  </si>
  <si>
    <t>B</t>
  </si>
  <si>
    <t>A</t>
  </si>
  <si>
    <t>Scenario Z</t>
  </si>
  <si>
    <t>Scenario Y</t>
  </si>
  <si>
    <t>Scenario X</t>
  </si>
  <si>
    <t>Portfolio</t>
  </si>
  <si>
    <t>- Portfolio B = -D(3) * (-0.20%) * MV + -D(15) * 0.20% * MV</t>
  </si>
  <si>
    <t>- Portfolio A is unaffected since the 7-year rate does not change</t>
  </si>
  <si>
    <t>Scenario Z:</t>
  </si>
  <si>
    <t>- Portfolios A and B = -(EffD)*(-0.20%)*MV</t>
  </si>
  <si>
    <t>Level shift so can use effective duration</t>
  </si>
  <si>
    <t>Scenario Y:</t>
  </si>
  <si>
    <t>- Portfolio B = -D(3) * 0.20% * MV + -D(15) * (-0.20%) * MV</t>
  </si>
  <si>
    <t>Scenario X:</t>
  </si>
  <si>
    <t>Bond</t>
  </si>
  <si>
    <t>Cash Flow</t>
  </si>
  <si>
    <t>Key Rate Duration by Term</t>
  </si>
  <si>
    <t>Asset Exposure</t>
  </si>
  <si>
    <t>Liability Exposure</t>
  </si>
  <si>
    <t>Net KRD</t>
  </si>
  <si>
    <t>Income impact</t>
  </si>
  <si>
    <t>Total income impact</t>
  </si>
  <si>
    <t>Question 3 (b)</t>
  </si>
  <si>
    <t>Response for part 3 (b) (i) is to be provided in this tab.</t>
  </si>
  <si>
    <t>19yr</t>
  </si>
  <si>
    <t>MV ($millions)</t>
  </si>
  <si>
    <t>Duration</t>
  </si>
  <si>
    <t>Key rate duration</t>
  </si>
  <si>
    <t>Scenario 1</t>
  </si>
  <si>
    <t>Parallel shock</t>
  </si>
  <si>
    <t>Change in assets</t>
  </si>
  <si>
    <t>Change in liabilities</t>
  </si>
  <si>
    <t>Change in net surplus</t>
  </si>
  <si>
    <t>Scenario 2</t>
  </si>
  <si>
    <t>Steepening shock</t>
  </si>
  <si>
    <t>Answer</t>
  </si>
  <si>
    <t>Calculate the change in surplus under each shock. Show all work.</t>
  </si>
  <si>
    <t>Assume the asset and liability values are 100 million at time zero.</t>
  </si>
  <si>
    <t>10 yr</t>
  </si>
  <si>
    <t>9 yr</t>
  </si>
  <si>
    <t>8 yr</t>
  </si>
  <si>
    <t>7 yr</t>
  </si>
  <si>
    <t>6 yr</t>
  </si>
  <si>
    <t>5 yr</t>
  </si>
  <si>
    <t>4 yr</t>
  </si>
  <si>
    <t>3 yr</t>
  </si>
  <si>
    <t>2 yr</t>
  </si>
  <si>
    <t>1 yr</t>
  </si>
  <si>
    <t>Liability Portfolio KRD:</t>
  </si>
  <si>
    <t>Shock 3</t>
  </si>
  <si>
    <t>Shock 2</t>
  </si>
  <si>
    <t>Shock 1</t>
  </si>
  <si>
    <t>Yield Curve Shocks (in basis points):</t>
  </si>
  <si>
    <t>(KRD).</t>
  </si>
  <si>
    <t xml:space="preserve">You are provided with three yield curve shocks and liability portfolio key rate durations </t>
  </si>
  <si>
    <t xml:space="preserve">between 5-year and 10-year zero coupon bonds to back this liability.  </t>
  </si>
  <si>
    <t xml:space="preserve">annual annuity payments for the next 10 years. The company plans to invest evenly </t>
  </si>
  <si>
    <t xml:space="preserve">Your company is reviewing an annuity product which provides policyholders level </t>
  </si>
  <si>
    <t>Question 3 (b)(i)</t>
  </si>
  <si>
    <t>Assess if the investment strategy immunizes the company’s surplus.</t>
  </si>
  <si>
    <t>Question 3 (b)(ii)</t>
  </si>
  <si>
    <t>(a) Calculate the Macaulay Duration of the bond.</t>
  </si>
  <si>
    <t>Semi-annual coupon payment</t>
  </si>
  <si>
    <t>Annualized yield to maturity</t>
  </si>
  <si>
    <t>10 years</t>
  </si>
  <si>
    <t>Time to maturity</t>
  </si>
  <si>
    <t>Face value</t>
  </si>
  <si>
    <t>You are given the following information about a bond:</t>
  </si>
  <si>
    <t>Question 6 (a)</t>
  </si>
  <si>
    <t xml:space="preserve">      the portfolio constant.</t>
  </si>
  <si>
    <t xml:space="preserve">(c) Determine the par value of the new bond needed to keep the duration of </t>
  </si>
  <si>
    <t>n/a</t>
  </si>
  <si>
    <t>New Bond</t>
  </si>
  <si>
    <t>Existing Bond</t>
  </si>
  <si>
    <t xml:space="preserve">You want to exchange one bond issue for another that you believe is undervalued. </t>
  </si>
  <si>
    <t>Question 6 (c)</t>
  </si>
  <si>
    <t>using the information calculated in (i) and (ii).</t>
  </si>
  <si>
    <t xml:space="preserve">(iii) Estimate the change in market value of a 1% increase in interest rates </t>
  </si>
  <si>
    <t>(ii) Calculate the convexity of the bond.</t>
  </si>
  <si>
    <t>(i) Calculate the modified duration of the bond.</t>
  </si>
  <si>
    <t>Par Value</t>
  </si>
  <si>
    <t>Annual Coupon Rate</t>
  </si>
  <si>
    <t>15 years</t>
  </si>
  <si>
    <t>Time to Maturity</t>
  </si>
  <si>
    <t>Question (6)(b)</t>
  </si>
  <si>
    <t>Cash Flows</t>
  </si>
  <si>
    <t>Total change in MV:</t>
  </si>
  <si>
    <t>Convexity Impact:</t>
  </si>
  <si>
    <t>Duration Impact:</t>
  </si>
  <si>
    <t>Change in interest rate:</t>
  </si>
  <si>
    <t>part (iii)</t>
  </si>
  <si>
    <t>Convexity:</t>
  </si>
  <si>
    <t>part (ii)</t>
  </si>
  <si>
    <t>Modified duration:</t>
  </si>
  <si>
    <t>Macaulay duration:</t>
  </si>
  <si>
    <t>part (i)</t>
  </si>
  <si>
    <t>Sum</t>
  </si>
  <si>
    <t>t*(t+1)*CF*v^(t+2)</t>
  </si>
  <si>
    <t>t*v^t*CF(t)</t>
  </si>
  <si>
    <t>v^t*CF(t)</t>
  </si>
  <si>
    <t>v^t</t>
  </si>
  <si>
    <t>(t +1)</t>
  </si>
  <si>
    <t>This client also invests in two corporate bond portfolios, X and Y. They express concerns regarding the correlation of credit losses and the interpretation of various correlation measures.
To assist the client, you gather a 9 month sample of loss data for each portfolio and calculate the Pearson correlation coefficient and Kendall’s τ, shown in the table below.</t>
  </si>
  <si>
    <t>Loss (X)</t>
  </si>
  <si>
    <t>Loss (Y)</t>
  </si>
  <si>
    <t>Risk Measure</t>
  </si>
  <si>
    <t>Value</t>
  </si>
  <si>
    <t>Pearson correlation coefficient</t>
  </si>
  <si>
    <t>Kendall’s Tau</t>
  </si>
  <si>
    <t>Spearman correlation coefficient</t>
  </si>
  <si>
    <t>Instructions to candidates: Please place your answers and supporting work in the identified location below.</t>
  </si>
  <si>
    <t>(i)	Calculate the sample Spearman correlation coefficient.</t>
  </si>
  <si>
    <t xml:space="preserve">(ii)	Calculate the concordance for the first pair (x_1,y_1). </t>
  </si>
  <si>
    <t>iii)     Assess your client’s concern using the risk measures above. Justify your response.</t>
  </si>
  <si>
    <t>Fill in your final answer here:</t>
  </si>
  <si>
    <t>Spearman Correlation Coefficient:</t>
  </si>
  <si>
    <t>Concordance:</t>
  </si>
  <si>
    <t>The client manages their combined portfolio risks with a 95% CTE loss limit of $200M.  The client wishes to perform a reverse stress test. The joint dependency structure of the annual change in portfolio value (N,M) is assumed to follow a Gumbel copula. You are also provided the following information:</t>
  </si>
  <si>
    <t xml:space="preserve">Loss amounts are constant and independent </t>
  </si>
  <si>
    <t>For the Gumbel Copula</t>
  </si>
  <si>
    <t>(i) Explain two reasons why a firm would use a reverse stress test.</t>
  </si>
  <si>
    <t>(ii)	Calculate the 95% CTE if an independence copula is used.</t>
  </si>
  <si>
    <t>(iii)	Determine the smallest value of Kendall’s τ such that the limit is breached.</t>
  </si>
  <si>
    <t>95% CTE:</t>
  </si>
  <si>
    <t>Smallest value of Tau:</t>
  </si>
  <si>
    <t>You work at XYZ insurance company, and they have recently launched an indexed annuity product. Policyholders can choose between one of two indices to link to their product:  Index A or Index B. You have been assigned with evaluating the tail risks associated with this product.</t>
  </si>
  <si>
    <t xml:space="preserve">In order to measure the concordance between the two indices, you look at the average index price each year over the past 15 years.  The sum of the signs over each possible distinct value of i and j &gt; i is 75.
</t>
  </si>
  <si>
    <t>Place your answers and supporting work in the identified locations below:</t>
  </si>
  <si>
    <t>i) Calculate the sample estimate of Tau for the dataset.</t>
  </si>
  <si>
    <t>Tau</t>
  </si>
  <si>
    <t xml:space="preserve">The sum of the signs over each possible distinct value of i and j &gt; i is 75.
The Vice President (VP) of Investments uses 20 years of historical data and calculates Tau to be 0.50. </t>
  </si>
  <si>
    <t xml:space="preserve">i) Interpret the difference between your estimate for tau and the VP’s estimate after their addition of 5 years to the data set. </t>
  </si>
  <si>
    <t>ii) Calculate Theta using the Gumbel copula and the VP’s recommended Tau.</t>
  </si>
  <si>
    <t>Theta</t>
  </si>
  <si>
    <t xml:space="preserve">XYZ’s management is concerned about the tail risk of this product line.  They have asked you to evaluate the CTE(80) of the Indexed Annuity product using the historical return/loss statistics provided in the table below. </t>
  </si>
  <si>
    <t>Index A</t>
  </si>
  <si>
    <t>Index B</t>
  </si>
  <si>
    <t xml:space="preserve">Gumbel Copula, where </t>
  </si>
  <si>
    <t>Expected Return</t>
  </si>
  <si>
    <t>:</t>
  </si>
  <si>
    <t>Standard Deviation</t>
  </si>
  <si>
    <t>Index Loss</t>
  </si>
  <si>
    <t>Joint Loss</t>
  </si>
  <si>
    <t>i) Calculate the probability that both Index A and B are negative using the Gumbel copula.</t>
  </si>
  <si>
    <t>ii) Calculate CTE(80) for Index A and B.</t>
  </si>
  <si>
    <t>CTE(80)</t>
  </si>
  <si>
    <t>Your firm enters into a 6-month forward rate agreement (FRA) expiring on July 1, 2000 with a bank on January 1, 2000 for the period of July 1, 2000 to January 1, 2001. The Current price of the 6-month zero coupon is $96.79 and price of the 1-year zero coupon is $93.51.</t>
  </si>
  <si>
    <t xml:space="preserve">b ( 1 point) </t>
  </si>
  <si>
    <t>(i) Determine the semi-annually compounded forward rate of the contract</t>
  </si>
  <si>
    <t>Forward rate</t>
  </si>
  <si>
    <t>(ii) Calculate the value of the FRA at inception</t>
  </si>
  <si>
    <t>Value of FRA at inception</t>
  </si>
  <si>
    <t>Now on July 1, 2000, the discount factors Z(0,T):</t>
  </si>
  <si>
    <t>Maturity</t>
  </si>
  <si>
    <t>Z(0,T)</t>
  </si>
  <si>
    <t>c (2 points)</t>
  </si>
  <si>
    <r>
      <t>(i) Calculate the value of the FRA on t</t>
    </r>
    <r>
      <rPr>
        <vertAlign val="subscript"/>
        <sz val="12"/>
        <color theme="1"/>
        <rFont val="Calibri"/>
        <family val="2"/>
      </rPr>
      <t>1</t>
    </r>
    <r>
      <rPr>
        <sz val="12"/>
        <color theme="1"/>
        <rFont val="Calibri"/>
        <family val="2"/>
      </rPr>
      <t>, July 1, 2000.</t>
    </r>
  </si>
  <si>
    <r>
      <t>Value of FRA on t</t>
    </r>
    <r>
      <rPr>
        <vertAlign val="subscript"/>
        <sz val="11"/>
        <color theme="1"/>
        <rFont val="SwissReSans"/>
      </rPr>
      <t>1</t>
    </r>
  </si>
  <si>
    <t>(ii) Calculate the current semi-annually compounded spot interest rate.</t>
  </si>
  <si>
    <t>Spot Rate</t>
  </si>
  <si>
    <r>
      <t>(iii) Determine the net settlement amount to be paid at the settlement of the FRA on t</t>
    </r>
    <r>
      <rPr>
        <vertAlign val="subscript"/>
        <sz val="12"/>
        <color theme="1"/>
        <rFont val="Calibri"/>
        <family val="2"/>
      </rPr>
      <t>2</t>
    </r>
    <r>
      <rPr>
        <sz val="12"/>
        <color theme="1"/>
        <rFont val="Calibri"/>
        <family val="2"/>
      </rPr>
      <t>, January 1, 2001 and which party will be responsible for it.</t>
    </r>
  </si>
  <si>
    <t>Net settlement amount to be paid</t>
  </si>
  <si>
    <t>Which party will be responsible for it</t>
  </si>
  <si>
    <t>On July 1, 2000, the European Call option and Put option on the 13-week Treasury bill with maturity in 6 months and strike price of $99.12 is priced at $0.2924 and $0.1044 respectively.</t>
  </si>
  <si>
    <t>d (i) (0.5 points) Demonstrate that the securities are priced incorrectly.</t>
  </si>
  <si>
    <t>d (iii) (0.5 points) Determine the net cashflow of d(ii).</t>
  </si>
  <si>
    <t>Net Cashflow</t>
  </si>
  <si>
    <t>Time</t>
  </si>
  <si>
    <t>X1</t>
  </si>
  <si>
    <t>X2</t>
  </si>
  <si>
    <r>
      <t>C. Calculate three types of correlation of X</t>
    </r>
    <r>
      <rPr>
        <vertAlign val="subscript"/>
        <sz val="12"/>
        <color theme="1"/>
        <rFont val="Calibri"/>
        <family val="2"/>
        <scheme val="minor"/>
      </rPr>
      <t xml:space="preserve">1 </t>
    </r>
    <r>
      <rPr>
        <sz val="12"/>
        <color theme="1"/>
        <rFont val="Calibri"/>
        <family val="2"/>
        <scheme val="minor"/>
      </rPr>
      <t>and X</t>
    </r>
    <r>
      <rPr>
        <vertAlign val="subscript"/>
        <sz val="12"/>
        <color theme="1"/>
        <rFont val="Calibri"/>
        <family val="2"/>
        <scheme val="minor"/>
      </rPr>
      <t>2</t>
    </r>
  </si>
  <si>
    <t>(i) (1 point) Pearson's</t>
  </si>
  <si>
    <t>Pearson's</t>
  </si>
  <si>
    <t>(ii) (1 point) Spearman's rank</t>
  </si>
  <si>
    <t>Spearman's rank</t>
  </si>
  <si>
    <t>(iii) (1 point) Kendall's rank</t>
  </si>
  <si>
    <t>Kendall's rank</t>
  </si>
  <si>
    <t>The price of a 90-day Eurodollar futures contract expiring on April 1, 2008 is $95.39.</t>
  </si>
  <si>
    <t>(c) (1 point) Determine the minimum bid price your company should accept from Company ABC that will allow the company to pay the lawsuit, ignoring interest earned between April 1, and July 1, 2008.</t>
  </si>
  <si>
    <t xml:space="preserve">minimum bid price to accept </t>
  </si>
  <si>
    <t>d (1.5 points)</t>
  </si>
  <si>
    <t>(i) Calculate the profit or loss of the futures contract</t>
  </si>
  <si>
    <t>Profit</t>
  </si>
  <si>
    <t>Loss</t>
  </si>
  <si>
    <t>(ii) Assess whether your firm will be able to pay the lawsuit on July 1, 2008</t>
  </si>
  <si>
    <t>Able to</t>
  </si>
  <si>
    <t>Not be able to</t>
  </si>
  <si>
    <t>(1 point) Calculate the probability that both companies will default in one year</t>
  </si>
  <si>
    <t>Your manager asked you to recommend the best model to evaluate equity risk</t>
  </si>
  <si>
    <t>using the expected shortfall measure.  She provided you with the following information</t>
  </si>
  <si>
    <t>on the maximum log-likelihoods for three models, after fitting the model using 500 data</t>
  </si>
  <si>
    <t xml:space="preserve">points for both monthly and daily data. </t>
  </si>
  <si>
    <t>Model</t>
  </si>
  <si>
    <t>Maximum Log-likelihood (Monthly)</t>
  </si>
  <si>
    <t>Maximum Log-likelihood (Daily)</t>
  </si>
  <si>
    <t>Number of Parameters</t>
  </si>
  <si>
    <t>ILN</t>
  </si>
  <si>
    <t>GARCH</t>
  </si>
  <si>
    <t>RSLN</t>
  </si>
  <si>
    <t xml:space="preserve">c) (2 points) Recommend one of these models using both of Akaike Information Criterion and Bayes Information Criterion, based on: </t>
  </si>
  <si>
    <t>(i) (1 point) daily data</t>
  </si>
  <si>
    <t>(ii) (1 point) monthly data</t>
  </si>
  <si>
    <t>Daily</t>
  </si>
  <si>
    <t>AIC</t>
  </si>
  <si>
    <t>BIC</t>
  </si>
  <si>
    <t>GARCH(1,1)</t>
  </si>
  <si>
    <t xml:space="preserve">ILN fit is poor for both data sets. Therefore, it is not recommended. </t>
  </si>
  <si>
    <t xml:space="preserve">The GARCH model provides a much better overall fit for the daily data, using both AIC and BIC, compared to the other two models. </t>
  </si>
  <si>
    <t>Monthly</t>
  </si>
  <si>
    <t>Using AIC and BIC criteria, RSLN model provides a slightly better fit for monthly data. The monthly data is more relevant to your company’s assessment on stock monthly return.</t>
  </si>
  <si>
    <t>Time = 0</t>
  </si>
  <si>
    <t>Investment</t>
  </si>
  <si>
    <t>Unit of stock</t>
  </si>
  <si>
    <t>Unit of put</t>
  </si>
  <si>
    <t>Stock price</t>
  </si>
  <si>
    <t>Strike price</t>
  </si>
  <si>
    <t>Option term</t>
  </si>
  <si>
    <t>Risk free rate</t>
  </si>
  <si>
    <t>Volatility</t>
  </si>
  <si>
    <t>N(-d1)</t>
  </si>
  <si>
    <t>N(-d2)</t>
  </si>
  <si>
    <t>Trading day per year</t>
  </si>
  <si>
    <t>z_99%</t>
  </si>
  <si>
    <t>b) (1 point)</t>
  </si>
  <si>
    <t>(i) (0.5 points) Verify that the portfolio value at time T=0 was $5,000</t>
  </si>
  <si>
    <t>portfolio value at T=0</t>
  </si>
  <si>
    <t>(ii) (0.5 points) Verify that the portfolio is delta neutral at T=0</t>
  </si>
  <si>
    <t>Yes or No</t>
  </si>
  <si>
    <t>c) (2 points) Calculate the return of the portfolios with and without delta-neutral hedging</t>
  </si>
  <si>
    <t>return with delta-neutral hedging</t>
  </si>
  <si>
    <t>return without delta-neutral hedging</t>
  </si>
  <si>
    <t>d) (2 points) Calculate the 1-day 99% VaR for the portfolio with and without delta-neutral hedging, as a percentage of the portfolio value, using the delta-normal method</t>
  </si>
  <si>
    <t>1-day 99% VAR with delta-neutral hedging</t>
  </si>
  <si>
    <t>1-day 99% VAR without delta-neutral hedging</t>
  </si>
  <si>
    <t>At time = 0.05, stock price increases to 10%. Assume options are priced using the Black–Scholes formula.</t>
  </si>
  <si>
    <t>b (1 point) .</t>
  </si>
  <si>
    <t>(i) (0.5 points) Verify that the portfolio value at time T=0 was $5,000.</t>
  </si>
  <si>
    <t>current put option price</t>
  </si>
  <si>
    <t>(ii) (0.5 points) Verify whether the portfolio is delta neutral at time 0</t>
  </si>
  <si>
    <t>Yes</t>
  </si>
  <si>
    <t>put option delta</t>
  </si>
  <si>
    <t>portfolio delta</t>
  </si>
  <si>
    <t>c (2 points) Calculate the return of the portfolio with and without this hedging portfolio at time 0.05.</t>
  </si>
  <si>
    <t>return without hedging</t>
  </si>
  <si>
    <t>return for delta hedging portoflio</t>
  </si>
  <si>
    <t>At T = 0.05</t>
  </si>
  <si>
    <t>portfolio without hedging</t>
  </si>
  <si>
    <t>units of stock</t>
  </si>
  <si>
    <t>stock price</t>
  </si>
  <si>
    <t>portfolio value at T=0.05</t>
  </si>
  <si>
    <t>return</t>
  </si>
  <si>
    <t>delta neutral portfolio</t>
  </si>
  <si>
    <t>d1</t>
  </si>
  <si>
    <t>d2</t>
  </si>
  <si>
    <t>option price</t>
  </si>
  <si>
    <t>d (2 points) Calculate the 1-year 99% VaR at time 0.05 for NewTech with and without this hedging portfolio, as a percentage of the portfolio value, using the delta-normal method.</t>
  </si>
  <si>
    <t>delta of portfolio</t>
  </si>
  <si>
    <t>1-day 99% VaR</t>
  </si>
  <si>
    <t>as % of portfolio value</t>
  </si>
  <si>
    <t>CURATED PAST EXAM EXCEL FILES</t>
  </si>
  <si>
    <t>o</t>
  </si>
  <si>
    <t xml:space="preserve">These curated past exam items are intended to allow candidates to focus on past SOA fellowship assessments. These items are organized by topic and learning objective with relevant learning outcomes, source materials, and candidate commentary identified. We have included items that are relevant in the new course structure, and where feasible we have made updates to questions to make them relevant. </t>
  </si>
  <si>
    <t>This file contains the Excel components of the curated past exam questions and solution as applicable.  Candidates should start with the PDF files associated with this course's curated past exams.</t>
  </si>
  <si>
    <t>Candidate solutions other than those presented in this material, if appropriate for the context, could receive full marks. For interpretation items, solutions presented in these documents are not necessarily the only valid solutions.</t>
  </si>
  <si>
    <t>Learning Outcome Statements and supporting syllabus materials may have changed since each exam was administered. New assessment items are developed from the current Learning Outcome Statements and syllabus materials. The inclusion in these curated past exam questions of material that is no longer current does not bring such material into scope for current assessments.</t>
  </si>
  <si>
    <t>Thus, while we have made our best effort and conducted multiple reviews, alignment with the current system or choice of classification may not be perfect. Candidates with questions or ideas for improvement may reach out to education@soa.org.  We expect to make updates annually.</t>
  </si>
  <si>
    <t>Version 2025-1</t>
  </si>
  <si>
    <t>Updated: July 8, 2025</t>
  </si>
  <si>
    <t xml:space="preserve">Copyright © Society of Actuaries </t>
  </si>
  <si>
    <t>CP 351 - Asset Liability Management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</si>
</sst>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6" formatCode="&quot;$&quot;#,##0_);[Red]\(&quot;$&quot;#,##0\)"/>
    <numFmt numFmtId="8" formatCode="&quot;$&quot;#,##0.00_);[Red]\(&quot;$&quot;#,##0.00\)"/>
    <numFmt numFmtId="44" formatCode="_(&quot;$&quot;* #,##0.00_);_(&quot;$&quot;* \(#,##0.00\);_(&quot;$&quot;* &quot;-&quot;??_);_(@_)"/>
    <numFmt numFmtId="43" formatCode="_(* #,##0.00_);_(* \(#,##0.00\);_(* &quot;-&quot;??_);_(@_)"/>
    <numFmt numFmtId="164" formatCode="_(* #,##0_);_(* \(#,##0\);_(* &quot;-&quot;??_);_(@_)"/>
    <numFmt numFmtId="165" formatCode="0.000"/>
    <numFmt numFmtId="166" formatCode="_(&quot;$&quot;* #,##0_);_(&quot;$&quot;* \(#,##0\);_(&quot;$&quot;* &quot;-&quot;??_);_(@_)"/>
    <numFmt numFmtId="167" formatCode="0.0%"/>
    <numFmt numFmtId="168" formatCode="[$-409]mmmm\ d\,\ yyyy;@"/>
    <numFmt numFmtId="169" formatCode="0.0"/>
    <numFmt numFmtId="170" formatCode="0.0000"/>
  </numFmts>
  <fonts count="43">
    <font>
      <sz val="11"/>
      <color theme="1"/>
      <name val="SwissReSans"/>
      <family val="2"/>
    </font>
    <font>
      <sz val="11"/>
      <color theme="1"/>
      <name val="Calibri"/>
      <family val="2"/>
      <scheme val="minor"/>
    </font>
    <font>
      <sz val="12"/>
      <color theme="1"/>
      <name val="Calibri"/>
      <family val="2"/>
      <scheme val="minor"/>
    </font>
    <font>
      <sz val="12"/>
      <color theme="1"/>
      <name val="Calibri"/>
      <family val="2"/>
      <scheme val="minor"/>
    </font>
    <font>
      <sz val="11"/>
      <color theme="1"/>
      <name val="Calibri"/>
      <family val="2"/>
      <scheme val="minor"/>
    </font>
    <font>
      <b/>
      <sz val="11"/>
      <color theme="1"/>
      <name val="Calibri"/>
      <family val="2"/>
      <scheme val="minor"/>
    </font>
    <font>
      <sz val="12"/>
      <color theme="1"/>
      <name val="Calibri"/>
      <family val="2"/>
      <scheme val="minor"/>
    </font>
    <font>
      <sz val="12"/>
      <color theme="1"/>
      <name val="Times New Roman"/>
      <family val="1"/>
    </font>
    <font>
      <vertAlign val="subscript"/>
      <sz val="12"/>
      <color theme="1"/>
      <name val="Calibri"/>
      <family val="2"/>
      <scheme val="minor"/>
    </font>
    <font>
      <vertAlign val="superscript"/>
      <sz val="12"/>
      <color theme="1"/>
      <name val="Calibri"/>
      <family val="2"/>
      <scheme val="minor"/>
    </font>
    <font>
      <vertAlign val="subscript"/>
      <sz val="11"/>
      <color theme="1"/>
      <name val="Calibri"/>
      <family val="2"/>
      <scheme val="minor"/>
    </font>
    <font>
      <sz val="11"/>
      <color rgb="FF000000"/>
      <name val="Times New Roman"/>
      <family val="1"/>
    </font>
    <font>
      <sz val="12"/>
      <color rgb="FF000000"/>
      <name val="Times New Roman"/>
      <family val="1"/>
    </font>
    <font>
      <b/>
      <sz val="12"/>
      <color rgb="FF000000"/>
      <name val="Times New Roman"/>
      <family val="1"/>
    </font>
    <font>
      <i/>
      <sz val="12"/>
      <color rgb="FF000000"/>
      <name val="Times New Roman"/>
      <family val="1"/>
    </font>
    <font>
      <b/>
      <sz val="12"/>
      <color theme="1"/>
      <name val="Times New Roman"/>
      <family val="1"/>
    </font>
    <font>
      <i/>
      <sz val="12"/>
      <color theme="1"/>
      <name val="Times New Roman"/>
      <family val="1"/>
    </font>
    <font>
      <sz val="7"/>
      <color theme="1"/>
      <name val="Times New Roman"/>
      <family val="1"/>
    </font>
    <font>
      <b/>
      <sz val="14"/>
      <color theme="1"/>
      <name val="Times New Roman"/>
      <family val="1"/>
    </font>
    <font>
      <sz val="10"/>
      <name val="Arial"/>
      <family val="2"/>
    </font>
    <font>
      <b/>
      <u/>
      <sz val="10"/>
      <color theme="7"/>
      <name val="Arial"/>
      <family val="2"/>
    </font>
    <font>
      <b/>
      <sz val="10"/>
      <color theme="7"/>
      <name val="Arial"/>
      <family val="2"/>
    </font>
    <font>
      <b/>
      <sz val="10"/>
      <name val="Arial"/>
      <family val="2"/>
    </font>
    <font>
      <sz val="11"/>
      <color theme="1"/>
      <name val="SwissReSans"/>
      <family val="2"/>
    </font>
    <font>
      <i/>
      <sz val="11"/>
      <color theme="1"/>
      <name val="Calibri"/>
      <family val="2"/>
      <scheme val="minor"/>
    </font>
    <font>
      <b/>
      <sz val="12"/>
      <color theme="1"/>
      <name val="Calibri"/>
      <family val="2"/>
      <scheme val="minor"/>
    </font>
    <font>
      <b/>
      <sz val="12"/>
      <color rgb="FFC00000"/>
      <name val="Calibri"/>
      <family val="2"/>
      <scheme val="minor"/>
    </font>
    <font>
      <sz val="10"/>
      <color theme="1"/>
      <name val="Symbol"/>
      <family val="1"/>
      <charset val="2"/>
    </font>
    <font>
      <b/>
      <sz val="16"/>
      <color theme="1"/>
      <name val="Calibri"/>
      <family val="2"/>
      <scheme val="minor"/>
    </font>
    <font>
      <b/>
      <u/>
      <sz val="12"/>
      <color theme="1"/>
      <name val="Times New Roman"/>
      <family val="1"/>
    </font>
    <font>
      <sz val="12"/>
      <color theme="1"/>
      <name val="Calibri"/>
      <family val="2"/>
    </font>
    <font>
      <sz val="10"/>
      <color rgb="FF000000"/>
      <name val="Calibri"/>
      <family val="2"/>
    </font>
    <font>
      <vertAlign val="subscript"/>
      <sz val="12"/>
      <color theme="1"/>
      <name val="Calibri"/>
      <family val="2"/>
    </font>
    <font>
      <vertAlign val="subscript"/>
      <sz val="11"/>
      <color theme="1"/>
      <name val="SwissReSans"/>
    </font>
    <font>
      <sz val="11"/>
      <color theme="1"/>
      <name val="Times New Roman"/>
      <family val="1"/>
    </font>
    <font>
      <b/>
      <sz val="11"/>
      <color theme="1"/>
      <name val="SwissReSans"/>
    </font>
    <font>
      <sz val="11"/>
      <color theme="1"/>
      <name val="SwissReSans"/>
    </font>
    <font>
      <b/>
      <sz val="26"/>
      <color theme="4"/>
      <name val="Calibri Light"/>
      <family val="2"/>
    </font>
    <font>
      <sz val="11"/>
      <color theme="4"/>
      <name val="Calibri"/>
      <family val="2"/>
      <scheme val="minor"/>
    </font>
    <font>
      <sz val="16"/>
      <color theme="4"/>
      <name val="Calibri Light"/>
      <family val="2"/>
      <scheme val="major"/>
    </font>
    <font>
      <sz val="11"/>
      <name val="Aptos Narrow"/>
      <family val="2"/>
    </font>
    <font>
      <u/>
      <sz val="11"/>
      <color theme="10"/>
      <name val="Calibri"/>
      <family val="2"/>
      <scheme val="minor"/>
    </font>
    <font>
      <sz val="10"/>
      <color theme="1"/>
      <name val="Calibri"/>
      <family val="2"/>
      <scheme val="minor"/>
    </font>
  </fonts>
  <fills count="14">
    <fill>
      <patternFill patternType="none"/>
    </fill>
    <fill>
      <patternFill patternType="gray125"/>
    </fill>
    <fill>
      <patternFill patternType="solid">
        <fgColor rgb="FFFFFF00"/>
        <bgColor indexed="64"/>
      </patternFill>
    </fill>
    <fill>
      <patternFill patternType="solid">
        <fgColor theme="7" tint="0.39997558519241921"/>
        <bgColor indexed="64"/>
      </patternFill>
    </fill>
    <fill>
      <patternFill patternType="solid">
        <fgColor theme="2"/>
        <bgColor indexed="64"/>
      </patternFill>
    </fill>
    <fill>
      <patternFill patternType="solid">
        <fgColor theme="0" tint="-4.9989318521683403E-2"/>
        <bgColor indexed="64"/>
      </patternFill>
    </fill>
    <fill>
      <patternFill patternType="solid">
        <fgColor theme="0" tint="-0.14999847407452621"/>
        <bgColor indexed="64"/>
      </patternFill>
    </fill>
    <fill>
      <patternFill patternType="solid">
        <fgColor theme="6" tint="0.59999389629810485"/>
        <bgColor indexed="64"/>
      </patternFill>
    </fill>
    <fill>
      <patternFill patternType="solid">
        <fgColor rgb="FFFFFF66"/>
        <bgColor indexed="64"/>
      </patternFill>
    </fill>
    <fill>
      <patternFill patternType="solid">
        <fgColor theme="7" tint="0.59999389629810485"/>
        <bgColor indexed="64"/>
      </patternFill>
    </fill>
    <fill>
      <patternFill patternType="solid">
        <fgColor theme="9" tint="0.59999389629810485"/>
        <bgColor indexed="64"/>
      </patternFill>
    </fill>
    <fill>
      <patternFill patternType="solid">
        <fgColor rgb="FFFFFFCC"/>
        <bgColor indexed="64"/>
      </patternFill>
    </fill>
    <fill>
      <patternFill patternType="solid">
        <fgColor theme="0"/>
        <bgColor indexed="64"/>
      </patternFill>
    </fill>
    <fill>
      <patternFill patternType="solid">
        <fgColor rgb="FFFFC000"/>
        <bgColor indexed="64"/>
      </patternFill>
    </fill>
  </fills>
  <borders count="34">
    <border>
      <left/>
      <right/>
      <top/>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bottom/>
      <diagonal/>
    </border>
    <border>
      <left style="medium">
        <color indexed="64"/>
      </left>
      <right style="medium">
        <color indexed="64"/>
      </right>
      <top/>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right style="thin">
        <color indexed="64"/>
      </right>
      <top/>
      <bottom/>
      <diagonal/>
    </border>
    <border>
      <left style="thin">
        <color indexed="64"/>
      </left>
      <right/>
      <top/>
      <bottom/>
      <diagonal/>
    </border>
    <border>
      <left/>
      <right style="thin">
        <color indexed="64"/>
      </right>
      <top style="thin">
        <color indexed="64"/>
      </top>
      <bottom style="thin">
        <color indexed="64"/>
      </bottom>
      <diagonal/>
    </border>
    <border>
      <left/>
      <right/>
      <top/>
      <bottom style="double">
        <color indexed="64"/>
      </bottom>
      <diagonal/>
    </border>
    <border>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right/>
      <top/>
      <bottom style="medium">
        <color indexed="64"/>
      </bottom>
      <diagonal/>
    </border>
    <border>
      <left style="medium">
        <color indexed="64"/>
      </left>
      <right/>
      <top/>
      <bottom style="medium">
        <color indexed="64"/>
      </bottom>
      <diagonal/>
    </border>
    <border>
      <left style="medium">
        <color indexed="64"/>
      </left>
      <right/>
      <top/>
      <bottom/>
      <diagonal/>
    </border>
    <border>
      <left/>
      <right style="medium">
        <color indexed="64"/>
      </right>
      <top style="medium">
        <color indexed="64"/>
      </top>
      <bottom/>
      <diagonal/>
    </border>
    <border>
      <left/>
      <right/>
      <top style="medium">
        <color indexed="64"/>
      </top>
      <bottom/>
      <diagonal/>
    </border>
    <border>
      <left style="medium">
        <color indexed="64"/>
      </left>
      <right/>
      <top style="medium">
        <color indexed="64"/>
      </top>
      <bottom/>
      <diagonal/>
    </border>
    <border>
      <left style="medium">
        <color rgb="FF000000"/>
      </left>
      <right style="medium">
        <color rgb="FF000000"/>
      </right>
      <top style="medium">
        <color rgb="FF000000"/>
      </top>
      <bottom style="medium">
        <color rgb="FF000000"/>
      </bottom>
      <diagonal/>
    </border>
    <border>
      <left/>
      <right style="medium">
        <color rgb="FF000000"/>
      </right>
      <top style="medium">
        <color rgb="FF000000"/>
      </top>
      <bottom style="medium">
        <color rgb="FF000000"/>
      </bottom>
      <diagonal/>
    </border>
    <border>
      <left style="medium">
        <color rgb="FF000000"/>
      </left>
      <right style="medium">
        <color rgb="FF000000"/>
      </right>
      <top/>
      <bottom style="medium">
        <color rgb="FF000000"/>
      </bottom>
      <diagonal/>
    </border>
    <border>
      <left/>
      <right style="medium">
        <color rgb="FF000000"/>
      </right>
      <top/>
      <bottom style="medium">
        <color rgb="FF000000"/>
      </bottom>
      <diagonal/>
    </border>
    <border>
      <left style="medium">
        <color rgb="FF000000"/>
      </left>
      <right/>
      <top style="medium">
        <color rgb="FF000000"/>
      </top>
      <bottom style="medium">
        <color rgb="FF000000"/>
      </bottom>
      <diagonal/>
    </border>
  </borders>
  <cellStyleXfs count="16">
    <xf numFmtId="0" fontId="0" fillId="0" borderId="0"/>
    <xf numFmtId="0" fontId="4" fillId="0" borderId="0"/>
    <xf numFmtId="0" fontId="4" fillId="0" borderId="0"/>
    <xf numFmtId="0" fontId="19" fillId="0" borderId="0"/>
    <xf numFmtId="0" fontId="19" fillId="0" borderId="0"/>
    <xf numFmtId="43" fontId="19" fillId="0" borderId="0" applyFont="0" applyFill="0" applyBorder="0" applyAlignment="0" applyProtection="0"/>
    <xf numFmtId="9" fontId="19" fillId="0" borderId="0" applyFont="0" applyFill="0" applyBorder="0" applyAlignment="0" applyProtection="0"/>
    <xf numFmtId="43" fontId="23" fillId="0" borderId="0" applyFont="0" applyFill="0" applyBorder="0" applyAlignment="0" applyProtection="0"/>
    <xf numFmtId="0" fontId="4" fillId="0" borderId="0"/>
    <xf numFmtId="0" fontId="4" fillId="0" borderId="0"/>
    <xf numFmtId="44" fontId="19" fillId="0" borderId="0" applyFont="0" applyFill="0" applyBorder="0" applyAlignment="0" applyProtection="0"/>
    <xf numFmtId="9" fontId="4" fillId="0" borderId="0" applyFont="0" applyFill="0" applyBorder="0" applyAlignment="0" applyProtection="0"/>
    <xf numFmtId="9" fontId="23" fillId="0" borderId="0" applyFont="0" applyFill="0" applyBorder="0" applyAlignment="0" applyProtection="0"/>
    <xf numFmtId="0" fontId="1" fillId="0" borderId="0"/>
    <xf numFmtId="9" fontId="1" fillId="0" borderId="0" applyFont="0" applyFill="0" applyBorder="0" applyAlignment="0" applyProtection="0"/>
    <xf numFmtId="0" fontId="41" fillId="0" borderId="0" applyNumberFormat="0" applyFill="0" applyBorder="0" applyAlignment="0" applyProtection="0"/>
  </cellStyleXfs>
  <cellXfs count="421">
    <xf numFmtId="0" fontId="0" fillId="0" borderId="0" xfId="0"/>
    <xf numFmtId="0" fontId="4" fillId="0" borderId="0" xfId="1"/>
    <xf numFmtId="0" fontId="0" fillId="2" borderId="0" xfId="0" applyFill="1"/>
    <xf numFmtId="0" fontId="6" fillId="0" borderId="0" xfId="0" applyFont="1"/>
    <xf numFmtId="0" fontId="4" fillId="0" borderId="0" xfId="2"/>
    <xf numFmtId="0" fontId="11" fillId="0" borderId="3" xfId="2" applyFont="1" applyBorder="1" applyAlignment="1">
      <alignment horizontal="center" vertical="center" wrapText="1"/>
    </xf>
    <xf numFmtId="0" fontId="4" fillId="0" borderId="3" xfId="2" applyBorder="1" applyAlignment="1">
      <alignment horizontal="center"/>
    </xf>
    <xf numFmtId="0" fontId="4" fillId="0" borderId="0" xfId="2" applyAlignment="1">
      <alignment horizontal="center"/>
    </xf>
    <xf numFmtId="0" fontId="5" fillId="0" borderId="0" xfId="2" applyFont="1"/>
    <xf numFmtId="0" fontId="7" fillId="0" borderId="0" xfId="1" applyFont="1"/>
    <xf numFmtId="0" fontId="3" fillId="0" borderId="0" xfId="1" applyFont="1"/>
    <xf numFmtId="0" fontId="7" fillId="0" borderId="0" xfId="1" applyFont="1" applyAlignment="1">
      <alignment vertical="center"/>
    </xf>
    <xf numFmtId="0" fontId="12" fillId="0" borderId="7" xfId="1" applyFont="1" applyBorder="1" applyAlignment="1">
      <alignment horizontal="center" vertical="center" wrapText="1"/>
    </xf>
    <xf numFmtId="0" fontId="12" fillId="0" borderId="6" xfId="1" applyFont="1" applyBorder="1" applyAlignment="1">
      <alignment vertical="center" wrapText="1"/>
    </xf>
    <xf numFmtId="0" fontId="13" fillId="0" borderId="5" xfId="1" applyFont="1" applyBorder="1" applyAlignment="1">
      <alignment horizontal="center" vertical="center" wrapText="1"/>
    </xf>
    <xf numFmtId="0" fontId="13" fillId="0" borderId="4" xfId="1" applyFont="1" applyBorder="1" applyAlignment="1">
      <alignment vertical="center" wrapText="1"/>
    </xf>
    <xf numFmtId="0" fontId="4" fillId="4" borderId="0" xfId="1" applyFill="1"/>
    <xf numFmtId="0" fontId="7" fillId="4" borderId="0" xfId="1" applyFont="1" applyFill="1"/>
    <xf numFmtId="0" fontId="7" fillId="4" borderId="0" xfId="1" applyFont="1" applyFill="1" applyAlignment="1">
      <alignment vertical="center"/>
    </xf>
    <xf numFmtId="0" fontId="7" fillId="4" borderId="0" xfId="1" applyFont="1" applyFill="1" applyAlignment="1">
      <alignment vertical="top"/>
    </xf>
    <xf numFmtId="0" fontId="3" fillId="4" borderId="0" xfId="1" applyFont="1" applyFill="1"/>
    <xf numFmtId="0" fontId="3" fillId="4" borderId="0" xfId="1" applyFont="1" applyFill="1" applyAlignment="1">
      <alignment horizontal="left" vertical="center" indent="14"/>
    </xf>
    <xf numFmtId="3" fontId="12" fillId="4" borderId="7" xfId="1" applyNumberFormat="1" applyFont="1" applyFill="1" applyBorder="1" applyAlignment="1">
      <alignment horizontal="center" vertical="center"/>
    </xf>
    <xf numFmtId="0" fontId="12" fillId="4" borderId="6" xfId="1" applyFont="1" applyFill="1" applyBorder="1" applyAlignment="1">
      <alignment vertical="center"/>
    </xf>
    <xf numFmtId="0" fontId="14" fillId="4" borderId="7" xfId="1" applyFont="1" applyFill="1" applyBorder="1" applyAlignment="1">
      <alignment horizontal="center" vertical="center"/>
    </xf>
    <xf numFmtId="0" fontId="12" fillId="4" borderId="7" xfId="1" applyFont="1" applyFill="1" applyBorder="1" applyAlignment="1">
      <alignment horizontal="center" vertical="center"/>
    </xf>
    <xf numFmtId="0" fontId="13" fillId="4" borderId="5" xfId="1" applyFont="1" applyFill="1" applyBorder="1" applyAlignment="1">
      <alignment horizontal="center" vertical="center"/>
    </xf>
    <xf numFmtId="0" fontId="15" fillId="4" borderId="0" xfId="1" applyFont="1" applyFill="1"/>
    <xf numFmtId="0" fontId="15" fillId="4" borderId="0" xfId="1" applyFont="1" applyFill="1" applyAlignment="1">
      <alignment vertical="center"/>
    </xf>
    <xf numFmtId="0" fontId="4" fillId="4" borderId="3" xfId="1" applyFill="1" applyBorder="1"/>
    <xf numFmtId="0" fontId="7" fillId="4" borderId="0" xfId="1" applyFont="1" applyFill="1" applyAlignment="1">
      <alignment horizontal="left" vertical="center" indent="9"/>
    </xf>
    <xf numFmtId="0" fontId="7" fillId="4" borderId="7" xfId="1" applyFont="1" applyFill="1" applyBorder="1" applyAlignment="1">
      <alignment vertical="center" wrapText="1"/>
    </xf>
    <xf numFmtId="0" fontId="15" fillId="4" borderId="6" xfId="1" applyFont="1" applyFill="1" applyBorder="1" applyAlignment="1">
      <alignment vertical="center" wrapText="1"/>
    </xf>
    <xf numFmtId="0" fontId="15" fillId="4" borderId="5" xfId="1" applyFont="1" applyFill="1" applyBorder="1" applyAlignment="1">
      <alignment vertical="center" wrapText="1"/>
    </xf>
    <xf numFmtId="0" fontId="15" fillId="4" borderId="4" xfId="1" applyFont="1" applyFill="1" applyBorder="1" applyAlignment="1">
      <alignment vertical="center" wrapText="1"/>
    </xf>
    <xf numFmtId="0" fontId="7" fillId="4" borderId="7" xfId="1" applyFont="1" applyFill="1" applyBorder="1" applyAlignment="1">
      <alignment horizontal="center" vertical="center" wrapText="1"/>
    </xf>
    <xf numFmtId="0" fontId="15" fillId="4" borderId="7" xfId="1" applyFont="1" applyFill="1" applyBorder="1" applyAlignment="1">
      <alignment horizontal="center" vertical="center" wrapText="1"/>
    </xf>
    <xf numFmtId="0" fontId="7" fillId="4" borderId="6" xfId="1" applyFont="1" applyFill="1" applyBorder="1" applyAlignment="1">
      <alignment vertical="center" wrapText="1"/>
    </xf>
    <xf numFmtId="0" fontId="7" fillId="4" borderId="4" xfId="1" applyFont="1" applyFill="1" applyBorder="1" applyAlignment="1">
      <alignment vertical="center" wrapText="1"/>
    </xf>
    <xf numFmtId="0" fontId="7" fillId="0" borderId="0" xfId="1" applyFont="1" applyAlignment="1">
      <alignment horizontal="left" vertical="center" indent="9"/>
    </xf>
    <xf numFmtId="0" fontId="7" fillId="4" borderId="0" xfId="1" applyFont="1" applyFill="1" applyAlignment="1">
      <alignment horizontal="center" vertical="center"/>
    </xf>
    <xf numFmtId="0" fontId="15" fillId="4" borderId="5" xfId="1" applyFont="1" applyFill="1" applyBorder="1" applyAlignment="1">
      <alignment horizontal="center" vertical="center" wrapText="1"/>
    </xf>
    <xf numFmtId="0" fontId="7" fillId="4" borderId="0" xfId="1" applyFont="1" applyFill="1" applyAlignment="1">
      <alignment horizontal="left" vertical="center" indent="4"/>
    </xf>
    <xf numFmtId="3" fontId="7" fillId="4" borderId="7" xfId="1" applyNumberFormat="1" applyFont="1" applyFill="1" applyBorder="1" applyAlignment="1">
      <alignment horizontal="center" vertical="center" wrapText="1"/>
    </xf>
    <xf numFmtId="0" fontId="18" fillId="4" borderId="0" xfId="1" applyFont="1" applyFill="1" applyAlignment="1">
      <alignment vertical="center"/>
    </xf>
    <xf numFmtId="0" fontId="7" fillId="5" borderId="0" xfId="1" applyFont="1" applyFill="1"/>
    <xf numFmtId="0" fontId="4" fillId="5" borderId="0" xfId="1" applyFill="1"/>
    <xf numFmtId="0" fontId="7" fillId="5" borderId="0" xfId="1" applyFont="1" applyFill="1" applyAlignment="1">
      <alignment horizontal="left" vertical="center" indent="5"/>
    </xf>
    <xf numFmtId="0" fontId="16" fillId="5" borderId="0" xfId="1" applyFont="1" applyFill="1" applyAlignment="1">
      <alignment vertical="center"/>
    </xf>
    <xf numFmtId="9" fontId="7" fillId="5" borderId="7" xfId="1" applyNumberFormat="1" applyFont="1" applyFill="1" applyBorder="1" applyAlignment="1">
      <alignment horizontal="center" vertical="center" wrapText="1"/>
    </xf>
    <xf numFmtId="0" fontId="7" fillId="5" borderId="6" xfId="1" applyFont="1" applyFill="1" applyBorder="1" applyAlignment="1">
      <alignment vertical="center" wrapText="1"/>
    </xf>
    <xf numFmtId="0" fontId="7" fillId="5" borderId="7" xfId="1" applyFont="1" applyFill="1" applyBorder="1" applyAlignment="1">
      <alignment horizontal="center" vertical="center" wrapText="1"/>
    </xf>
    <xf numFmtId="3" fontId="7" fillId="5" borderId="5" xfId="1" applyNumberFormat="1" applyFont="1" applyFill="1" applyBorder="1" applyAlignment="1">
      <alignment horizontal="center" vertical="center" wrapText="1"/>
    </xf>
    <xf numFmtId="0" fontId="7" fillId="5" borderId="4" xfId="1" applyFont="1" applyFill="1" applyBorder="1" applyAlignment="1">
      <alignment vertical="center" wrapText="1"/>
    </xf>
    <xf numFmtId="0" fontId="7" fillId="5" borderId="0" xfId="1" applyFont="1" applyFill="1" applyAlignment="1">
      <alignment vertical="center"/>
    </xf>
    <xf numFmtId="0" fontId="7" fillId="5" borderId="0" xfId="1" applyFont="1" applyFill="1" applyAlignment="1">
      <alignment horizontal="left" vertical="center" indent="10"/>
    </xf>
    <xf numFmtId="0" fontId="15" fillId="5" borderId="5" xfId="1" applyFont="1" applyFill="1" applyBorder="1" applyAlignment="1">
      <alignment horizontal="center" vertical="center" wrapText="1"/>
    </xf>
    <xf numFmtId="0" fontId="15" fillId="5" borderId="4" xfId="1" applyFont="1" applyFill="1" applyBorder="1" applyAlignment="1">
      <alignment horizontal="center" vertical="center" wrapText="1"/>
    </xf>
    <xf numFmtId="0" fontId="4" fillId="5" borderId="6" xfId="1" applyFill="1" applyBorder="1" applyAlignment="1">
      <alignment vertical="center" wrapText="1"/>
    </xf>
    <xf numFmtId="0" fontId="7" fillId="5" borderId="10" xfId="1" applyFont="1" applyFill="1" applyBorder="1" applyAlignment="1">
      <alignment horizontal="center" vertical="center" wrapText="1"/>
    </xf>
    <xf numFmtId="0" fontId="4" fillId="5" borderId="11" xfId="1" applyFill="1" applyBorder="1" applyAlignment="1">
      <alignment vertical="center" wrapText="1"/>
    </xf>
    <xf numFmtId="0" fontId="15" fillId="5" borderId="11" xfId="1" applyFont="1" applyFill="1" applyBorder="1" applyAlignment="1">
      <alignment horizontal="center" vertical="center" wrapText="1"/>
    </xf>
    <xf numFmtId="0" fontId="7" fillId="5" borderId="7" xfId="1" applyFont="1" applyFill="1" applyBorder="1" applyAlignment="1">
      <alignment vertical="center" wrapText="1"/>
    </xf>
    <xf numFmtId="0" fontId="15" fillId="5" borderId="6" xfId="1" applyFont="1" applyFill="1" applyBorder="1" applyAlignment="1">
      <alignment vertical="center" wrapText="1"/>
    </xf>
    <xf numFmtId="0" fontId="15" fillId="5" borderId="0" xfId="1" applyFont="1" applyFill="1"/>
    <xf numFmtId="0" fontId="15" fillId="5" borderId="0" xfId="1" applyFont="1" applyFill="1" applyAlignment="1">
      <alignment vertical="center"/>
    </xf>
    <xf numFmtId="0" fontId="7" fillId="6" borderId="0" xfId="1" applyFont="1" applyFill="1"/>
    <xf numFmtId="0" fontId="15" fillId="6" borderId="0" xfId="1" applyFont="1" applyFill="1"/>
    <xf numFmtId="0" fontId="15" fillId="6" borderId="0" xfId="1" applyFont="1" applyFill="1" applyAlignment="1">
      <alignment horizontal="left" vertical="center"/>
    </xf>
    <xf numFmtId="0" fontId="7" fillId="6" borderId="7" xfId="1" applyFont="1" applyFill="1" applyBorder="1" applyAlignment="1">
      <alignment horizontal="center" vertical="center" wrapText="1"/>
    </xf>
    <xf numFmtId="0" fontId="7" fillId="6" borderId="6" xfId="1" applyFont="1" applyFill="1" applyBorder="1" applyAlignment="1">
      <alignment vertical="center" wrapText="1"/>
    </xf>
    <xf numFmtId="0" fontId="15" fillId="6" borderId="5" xfId="1" applyFont="1" applyFill="1" applyBorder="1" applyAlignment="1">
      <alignment horizontal="center" vertical="center" wrapText="1"/>
    </xf>
    <xf numFmtId="0" fontId="15" fillId="6" borderId="4" xfId="1" applyFont="1" applyFill="1" applyBorder="1" applyAlignment="1">
      <alignment horizontal="center" vertical="center" wrapText="1"/>
    </xf>
    <xf numFmtId="0" fontId="7" fillId="6" borderId="0" xfId="1" applyFont="1" applyFill="1" applyAlignment="1">
      <alignment vertical="center"/>
    </xf>
    <xf numFmtId="0" fontId="7" fillId="6" borderId="0" xfId="1" applyFont="1" applyFill="1" applyAlignment="1">
      <alignment horizontal="left" vertical="center"/>
    </xf>
    <xf numFmtId="10" fontId="7" fillId="6" borderId="7" xfId="1" applyNumberFormat="1" applyFont="1" applyFill="1" applyBorder="1" applyAlignment="1">
      <alignment horizontal="center" vertical="center" wrapText="1"/>
    </xf>
    <xf numFmtId="0" fontId="7" fillId="6" borderId="6" xfId="1" applyFont="1" applyFill="1" applyBorder="1" applyAlignment="1">
      <alignment horizontal="center" vertical="center" wrapText="1"/>
    </xf>
    <xf numFmtId="0" fontId="19" fillId="0" borderId="0" xfId="3"/>
    <xf numFmtId="0" fontId="20" fillId="0" borderId="0" xfId="3" applyFont="1"/>
    <xf numFmtId="0" fontId="21" fillId="0" borderId="0" xfId="3" applyFont="1"/>
    <xf numFmtId="0" fontId="21" fillId="2" borderId="3" xfId="3" applyFont="1" applyFill="1" applyBorder="1"/>
    <xf numFmtId="0" fontId="22" fillId="0" borderId="0" xfId="3" applyFont="1"/>
    <xf numFmtId="0" fontId="21" fillId="0" borderId="0" xfId="3" applyFont="1" applyAlignment="1">
      <alignment horizontal="right"/>
    </xf>
    <xf numFmtId="0" fontId="21" fillId="2" borderId="12" xfId="3" applyFont="1" applyFill="1" applyBorder="1"/>
    <xf numFmtId="10" fontId="21" fillId="0" borderId="0" xfId="3" applyNumberFormat="1" applyFont="1"/>
    <xf numFmtId="0" fontId="19" fillId="0" borderId="13" xfId="3" applyBorder="1" applyAlignment="1">
      <alignment horizontal="center"/>
    </xf>
    <xf numFmtId="0" fontId="19" fillId="0" borderId="14" xfId="3" applyBorder="1" applyAlignment="1">
      <alignment horizontal="center"/>
    </xf>
    <xf numFmtId="0" fontId="19" fillId="0" borderId="15" xfId="3" applyBorder="1"/>
    <xf numFmtId="0" fontId="19" fillId="0" borderId="16" xfId="3" applyBorder="1" applyAlignment="1">
      <alignment horizontal="center"/>
    </xf>
    <xf numFmtId="3" fontId="19" fillId="0" borderId="0" xfId="3" applyNumberFormat="1" applyAlignment="1">
      <alignment horizontal="center"/>
    </xf>
    <xf numFmtId="0" fontId="19" fillId="0" borderId="17" xfId="3" applyBorder="1"/>
    <xf numFmtId="0" fontId="21" fillId="0" borderId="0" xfId="3" quotePrefix="1" applyFont="1"/>
    <xf numFmtId="0" fontId="19" fillId="7" borderId="18" xfId="3" applyFill="1" applyBorder="1" applyAlignment="1">
      <alignment horizontal="center"/>
    </xf>
    <xf numFmtId="0" fontId="19" fillId="7" borderId="1" xfId="3" applyFill="1" applyBorder="1" applyAlignment="1">
      <alignment horizontal="center"/>
    </xf>
    <xf numFmtId="0" fontId="19" fillId="7" borderId="2" xfId="3" applyFill="1" applyBorder="1"/>
    <xf numFmtId="0" fontId="22" fillId="0" borderId="19" xfId="3" applyFont="1" applyBorder="1"/>
    <xf numFmtId="0" fontId="21" fillId="0" borderId="0" xfId="3" applyFont="1" applyAlignment="1">
      <alignment horizontal="center"/>
    </xf>
    <xf numFmtId="1" fontId="19" fillId="8" borderId="0" xfId="3" applyNumberFormat="1" applyFill="1"/>
    <xf numFmtId="164" fontId="19" fillId="0" borderId="0" xfId="3" applyNumberFormat="1"/>
    <xf numFmtId="0" fontId="19" fillId="8" borderId="0" xfId="3" applyFill="1"/>
    <xf numFmtId="165" fontId="19" fillId="8" borderId="0" xfId="3" applyNumberFormat="1" applyFill="1"/>
    <xf numFmtId="165" fontId="19" fillId="0" borderId="0" xfId="3" applyNumberFormat="1"/>
    <xf numFmtId="0" fontId="19" fillId="0" borderId="13" xfId="3" quotePrefix="1" applyBorder="1" applyAlignment="1">
      <alignment horizontal="center"/>
    </xf>
    <xf numFmtId="0" fontId="19" fillId="0" borderId="16" xfId="3" quotePrefix="1" applyBorder="1" applyAlignment="1">
      <alignment horizontal="center"/>
    </xf>
    <xf numFmtId="10" fontId="19" fillId="0" borderId="16" xfId="3" quotePrefix="1" applyNumberFormat="1" applyBorder="1" applyAlignment="1">
      <alignment horizontal="center"/>
    </xf>
    <xf numFmtId="0" fontId="19" fillId="7" borderId="3" xfId="3" applyFill="1" applyBorder="1" applyAlignment="1">
      <alignment horizontal="center"/>
    </xf>
    <xf numFmtId="0" fontId="19" fillId="7" borderId="2" xfId="3" applyFill="1" applyBorder="1" applyAlignment="1">
      <alignment horizontal="center"/>
    </xf>
    <xf numFmtId="0" fontId="19" fillId="0" borderId="0" xfId="3" applyAlignment="1">
      <alignment horizontal="center"/>
    </xf>
    <xf numFmtId="0" fontId="19" fillId="0" borderId="0" xfId="3" applyAlignment="1">
      <alignment wrapText="1"/>
    </xf>
    <xf numFmtId="0" fontId="19" fillId="0" borderId="20" xfId="3" applyBorder="1"/>
    <xf numFmtId="0" fontId="19" fillId="0" borderId="21" xfId="3" applyBorder="1"/>
    <xf numFmtId="0" fontId="19" fillId="0" borderId="22" xfId="3" applyBorder="1"/>
    <xf numFmtId="0" fontId="19" fillId="7" borderId="3" xfId="3" applyFill="1" applyBorder="1"/>
    <xf numFmtId="0" fontId="19" fillId="0" borderId="0" xfId="4"/>
    <xf numFmtId="43" fontId="22" fillId="0" borderId="0" xfId="5" applyFont="1" applyFill="1"/>
    <xf numFmtId="43" fontId="19" fillId="0" borderId="0" xfId="4" applyNumberFormat="1"/>
    <xf numFmtId="43" fontId="19" fillId="0" borderId="0" xfId="5" applyFont="1"/>
    <xf numFmtId="43" fontId="19" fillId="0" borderId="0" xfId="5" applyFont="1" applyFill="1"/>
    <xf numFmtId="9" fontId="19" fillId="0" borderId="0" xfId="6" applyFont="1"/>
    <xf numFmtId="2" fontId="19" fillId="0" borderId="0" xfId="4" applyNumberFormat="1"/>
    <xf numFmtId="0" fontId="19" fillId="0" borderId="0" xfId="4" applyAlignment="1">
      <alignment vertical="center"/>
    </xf>
    <xf numFmtId="2" fontId="19" fillId="0" borderId="6" xfId="4" applyNumberFormat="1" applyBorder="1" applyAlignment="1">
      <alignment horizontal="center" vertical="center" wrapText="1"/>
    </xf>
    <xf numFmtId="0" fontId="19" fillId="0" borderId="6" xfId="4" applyBorder="1" applyAlignment="1">
      <alignment horizontal="center" vertical="center" wrapText="1"/>
    </xf>
    <xf numFmtId="0" fontId="19" fillId="0" borderId="4" xfId="4" applyBorder="1" applyAlignment="1">
      <alignment horizontal="center" vertical="center" wrapText="1"/>
    </xf>
    <xf numFmtId="2" fontId="19" fillId="0" borderId="7" xfId="4" applyNumberFormat="1" applyBorder="1" applyAlignment="1">
      <alignment horizontal="center" vertical="center" wrapText="1"/>
    </xf>
    <xf numFmtId="0" fontId="19" fillId="0" borderId="7" xfId="4" applyBorder="1" applyAlignment="1">
      <alignment horizontal="center" vertical="center" wrapText="1"/>
    </xf>
    <xf numFmtId="0" fontId="19" fillId="0" borderId="5" xfId="4" applyBorder="1" applyAlignment="1">
      <alignment horizontal="center" vertical="center" wrapText="1"/>
    </xf>
    <xf numFmtId="0" fontId="22" fillId="0" borderId="0" xfId="4" applyFont="1"/>
    <xf numFmtId="43" fontId="19" fillId="0" borderId="3" xfId="4" applyNumberFormat="1" applyBorder="1" applyAlignment="1">
      <alignment horizontal="center" vertical="center" wrapText="1"/>
    </xf>
    <xf numFmtId="0" fontId="19" fillId="0" borderId="3" xfId="4" applyBorder="1" applyAlignment="1">
      <alignment horizontal="center" vertical="center" wrapText="1"/>
    </xf>
    <xf numFmtId="0" fontId="19" fillId="0" borderId="3" xfId="4" applyBorder="1" applyAlignment="1">
      <alignment horizontal="center"/>
    </xf>
    <xf numFmtId="43" fontId="19" fillId="0" borderId="7" xfId="5" applyFont="1" applyBorder="1" applyAlignment="1">
      <alignment vertical="center" wrapText="1"/>
    </xf>
    <xf numFmtId="43" fontId="19" fillId="0" borderId="6" xfId="5" applyFont="1" applyBorder="1" applyAlignment="1">
      <alignment horizontal="center" vertical="center" wrapText="1"/>
    </xf>
    <xf numFmtId="43" fontId="19" fillId="0" borderId="5" xfId="5" applyFont="1" applyBorder="1" applyAlignment="1">
      <alignment horizontal="center" vertical="center"/>
    </xf>
    <xf numFmtId="43" fontId="19" fillId="0" borderId="4" xfId="5" applyFont="1" applyBorder="1" applyAlignment="1">
      <alignment horizontal="center" vertical="center"/>
    </xf>
    <xf numFmtId="0" fontId="19" fillId="0" borderId="0" xfId="4" quotePrefix="1"/>
    <xf numFmtId="10" fontId="19" fillId="0" borderId="7" xfId="4" applyNumberFormat="1" applyBorder="1" applyAlignment="1">
      <alignment horizontal="center" vertical="center" wrapText="1"/>
    </xf>
    <xf numFmtId="0" fontId="15" fillId="4" borderId="0" xfId="0" applyFont="1" applyFill="1" applyAlignment="1">
      <alignment vertical="center"/>
    </xf>
    <xf numFmtId="0" fontId="7" fillId="4" borderId="0" xfId="0" applyFont="1" applyFill="1"/>
    <xf numFmtId="0" fontId="15" fillId="4" borderId="0" xfId="0" applyFont="1" applyFill="1"/>
    <xf numFmtId="0" fontId="7" fillId="4" borderId="0" xfId="0" applyFont="1" applyFill="1" applyAlignment="1">
      <alignment vertical="center"/>
    </xf>
    <xf numFmtId="0" fontId="2" fillId="4" borderId="0" xfId="0" applyFont="1" applyFill="1"/>
    <xf numFmtId="0" fontId="13" fillId="4" borderId="4" xfId="0" applyFont="1" applyFill="1" applyBorder="1" applyAlignment="1">
      <alignment vertical="center"/>
    </xf>
    <xf numFmtId="0" fontId="13" fillId="4" borderId="5" xfId="0" applyFont="1" applyFill="1" applyBorder="1" applyAlignment="1">
      <alignment horizontal="center" vertical="center"/>
    </xf>
    <xf numFmtId="0" fontId="12" fillId="4" borderId="6" xfId="0" applyFont="1" applyFill="1" applyBorder="1" applyAlignment="1">
      <alignment vertical="center"/>
    </xf>
    <xf numFmtId="0" fontId="12" fillId="4" borderId="7" xfId="0" applyFont="1" applyFill="1" applyBorder="1" applyAlignment="1">
      <alignment horizontal="center" vertical="center"/>
    </xf>
    <xf numFmtId="0" fontId="14" fillId="4" borderId="7" xfId="0" applyFont="1" applyFill="1" applyBorder="1" applyAlignment="1">
      <alignment horizontal="center" vertical="center"/>
    </xf>
    <xf numFmtId="3" fontId="12" fillId="4" borderId="7" xfId="0" applyNumberFormat="1" applyFont="1" applyFill="1" applyBorder="1" applyAlignment="1">
      <alignment horizontal="center" vertical="center"/>
    </xf>
    <xf numFmtId="0" fontId="2" fillId="4" borderId="0" xfId="0" applyFont="1" applyFill="1" applyAlignment="1">
      <alignment horizontal="left" vertical="center" indent="14"/>
    </xf>
    <xf numFmtId="0" fontId="7" fillId="4" borderId="0" xfId="0" applyFont="1" applyFill="1" applyAlignment="1">
      <alignment vertical="top"/>
    </xf>
    <xf numFmtId="0" fontId="0" fillId="4" borderId="0" xfId="0" applyFill="1"/>
    <xf numFmtId="0" fontId="7" fillId="0" borderId="0" xfId="0" applyFont="1" applyAlignment="1">
      <alignment vertical="center"/>
    </xf>
    <xf numFmtId="0" fontId="7" fillId="0" borderId="0" xfId="0" applyFont="1"/>
    <xf numFmtId="0" fontId="15" fillId="0" borderId="0" xfId="0" applyFont="1"/>
    <xf numFmtId="0" fontId="13" fillId="0" borderId="4" xfId="0" applyFont="1" applyBorder="1" applyAlignment="1">
      <alignment vertical="center" wrapText="1"/>
    </xf>
    <xf numFmtId="0" fontId="13" fillId="0" borderId="5" xfId="0" applyFont="1" applyBorder="1" applyAlignment="1">
      <alignment horizontal="center" vertical="center" wrapText="1"/>
    </xf>
    <xf numFmtId="0" fontId="12" fillId="0" borderId="6" xfId="0" applyFont="1" applyBorder="1" applyAlignment="1">
      <alignment vertical="center" wrapText="1"/>
    </xf>
    <xf numFmtId="0" fontId="12" fillId="0" borderId="7" xfId="0" applyFont="1" applyBorder="1" applyAlignment="1">
      <alignment horizontal="center" vertical="center" wrapText="1"/>
    </xf>
    <xf numFmtId="0" fontId="2" fillId="0" borderId="0" xfId="0" applyFont="1"/>
    <xf numFmtId="0" fontId="7" fillId="0" borderId="0" xfId="0" applyFont="1" applyAlignment="1">
      <alignment horizontal="center"/>
    </xf>
    <xf numFmtId="0" fontId="12" fillId="0" borderId="0" xfId="0" applyFont="1"/>
    <xf numFmtId="3" fontId="12" fillId="0" borderId="0" xfId="0" applyNumberFormat="1" applyFont="1" applyAlignment="1">
      <alignment horizontal="right" vertical="center"/>
    </xf>
    <xf numFmtId="3" fontId="13" fillId="0" borderId="0" xfId="0" applyNumberFormat="1" applyFont="1" applyAlignment="1">
      <alignment horizontal="right" vertical="center"/>
    </xf>
    <xf numFmtId="1" fontId="7" fillId="0" borderId="0" xfId="7" applyNumberFormat="1" applyFont="1"/>
    <xf numFmtId="0" fontId="15" fillId="5" borderId="0" xfId="0" applyFont="1" applyFill="1" applyAlignment="1">
      <alignment vertical="center"/>
    </xf>
    <xf numFmtId="0" fontId="7" fillId="5" borderId="0" xfId="0" applyFont="1" applyFill="1"/>
    <xf numFmtId="0" fontId="15" fillId="5" borderId="0" xfId="0" applyFont="1" applyFill="1"/>
    <xf numFmtId="0" fontId="7" fillId="5" borderId="0" xfId="0" applyFont="1" applyFill="1" applyAlignment="1">
      <alignment horizontal="left" vertical="center" indent="5"/>
    </xf>
    <xf numFmtId="0" fontId="0" fillId="5" borderId="0" xfId="0" applyFill="1"/>
    <xf numFmtId="0" fontId="7" fillId="5" borderId="0" xfId="0" applyFont="1" applyFill="1" applyAlignment="1">
      <alignment vertical="center"/>
    </xf>
    <xf numFmtId="0" fontId="7" fillId="5" borderId="4" xfId="0" applyFont="1" applyFill="1" applyBorder="1" applyAlignment="1">
      <alignment vertical="center" wrapText="1"/>
    </xf>
    <xf numFmtId="0" fontId="15" fillId="5" borderId="5" xfId="0" applyFont="1" applyFill="1" applyBorder="1" applyAlignment="1">
      <alignment horizontal="center" vertical="center" wrapText="1"/>
    </xf>
    <xf numFmtId="0" fontId="15" fillId="5" borderId="6" xfId="0" applyFont="1" applyFill="1" applyBorder="1" applyAlignment="1">
      <alignment vertical="center" wrapText="1"/>
    </xf>
    <xf numFmtId="0" fontId="7" fillId="5" borderId="7" xfId="0" applyFont="1" applyFill="1" applyBorder="1" applyAlignment="1">
      <alignment vertical="center" wrapText="1"/>
    </xf>
    <xf numFmtId="0" fontId="7" fillId="5" borderId="7" xfId="0" applyFont="1" applyFill="1" applyBorder="1" applyAlignment="1">
      <alignment horizontal="center" vertical="center" wrapText="1"/>
    </xf>
    <xf numFmtId="0" fontId="15" fillId="5" borderId="11" xfId="0" applyFont="1" applyFill="1" applyBorder="1" applyAlignment="1">
      <alignment horizontal="center" vertical="center" wrapText="1"/>
    </xf>
    <xf numFmtId="0" fontId="7" fillId="5" borderId="10" xfId="0" applyFont="1" applyFill="1" applyBorder="1" applyAlignment="1">
      <alignment horizontal="center" vertical="center" wrapText="1"/>
    </xf>
    <xf numFmtId="0" fontId="0" fillId="5" borderId="11" xfId="0" applyFill="1" applyBorder="1" applyAlignment="1">
      <alignment vertical="center" wrapText="1"/>
    </xf>
    <xf numFmtId="0" fontId="0" fillId="5" borderId="6" xfId="0" applyFill="1" applyBorder="1" applyAlignment="1">
      <alignment vertical="center" wrapText="1"/>
    </xf>
    <xf numFmtId="0" fontId="15" fillId="5" borderId="4" xfId="0" applyFont="1" applyFill="1" applyBorder="1" applyAlignment="1">
      <alignment horizontal="center" vertical="center" wrapText="1"/>
    </xf>
    <xf numFmtId="0" fontId="7" fillId="5" borderId="6" xfId="0" applyFont="1" applyFill="1" applyBorder="1" applyAlignment="1">
      <alignment vertical="center" wrapText="1"/>
    </xf>
    <xf numFmtId="0" fontId="7" fillId="5" borderId="0" xfId="0" applyFont="1" applyFill="1" applyAlignment="1">
      <alignment horizontal="left" vertical="center" indent="10"/>
    </xf>
    <xf numFmtId="0" fontId="0" fillId="0" borderId="0" xfId="0" applyAlignment="1">
      <alignment wrapText="1"/>
    </xf>
    <xf numFmtId="0" fontId="15" fillId="0" borderId="0" xfId="1" applyFont="1" applyAlignment="1">
      <alignment horizontal="left" vertical="center"/>
    </xf>
    <xf numFmtId="0" fontId="7" fillId="0" borderId="0" xfId="1" applyFont="1" applyAlignment="1">
      <alignment horizontal="left" vertical="center"/>
    </xf>
    <xf numFmtId="0" fontId="4" fillId="6" borderId="0" xfId="1" applyFill="1"/>
    <xf numFmtId="0" fontId="7" fillId="6" borderId="7" xfId="1" applyFont="1" applyFill="1" applyBorder="1" applyAlignment="1">
      <alignment horizontal="center" vertical="center"/>
    </xf>
    <xf numFmtId="0" fontId="15" fillId="6" borderId="6" xfId="1" applyFont="1" applyFill="1" applyBorder="1" applyAlignment="1">
      <alignment vertical="center"/>
    </xf>
    <xf numFmtId="0" fontId="15" fillId="6" borderId="5" xfId="1" applyFont="1" applyFill="1" applyBorder="1" applyAlignment="1">
      <alignment horizontal="center" vertical="center"/>
    </xf>
    <xf numFmtId="0" fontId="4" fillId="6" borderId="4" xfId="1" applyFill="1" applyBorder="1"/>
    <xf numFmtId="0" fontId="12" fillId="6" borderId="7" xfId="1" applyFont="1" applyFill="1" applyBorder="1" applyAlignment="1">
      <alignment horizontal="center" vertical="center"/>
    </xf>
    <xf numFmtId="0" fontId="13" fillId="6" borderId="7" xfId="1" applyFont="1" applyFill="1" applyBorder="1" applyAlignment="1">
      <alignment horizontal="center" vertical="center"/>
    </xf>
    <xf numFmtId="0" fontId="13" fillId="6" borderId="5" xfId="1" applyFont="1" applyFill="1" applyBorder="1" applyAlignment="1">
      <alignment horizontal="center" vertical="center"/>
    </xf>
    <xf numFmtId="0" fontId="15" fillId="6" borderId="0" xfId="1" applyFont="1" applyFill="1" applyAlignment="1">
      <alignment vertical="center"/>
    </xf>
    <xf numFmtId="10" fontId="7" fillId="6" borderId="7" xfId="1" applyNumberFormat="1" applyFont="1" applyFill="1" applyBorder="1" applyAlignment="1">
      <alignment horizontal="right" vertical="center"/>
    </xf>
    <xf numFmtId="0" fontId="7" fillId="6" borderId="6" xfId="1" applyFont="1" applyFill="1" applyBorder="1" applyAlignment="1">
      <alignment vertical="center"/>
    </xf>
    <xf numFmtId="0" fontId="7" fillId="6" borderId="7" xfId="1" applyFont="1" applyFill="1" applyBorder="1" applyAlignment="1">
      <alignment horizontal="right" vertical="center"/>
    </xf>
    <xf numFmtId="3" fontId="7" fillId="6" borderId="5" xfId="1" applyNumberFormat="1" applyFont="1" applyFill="1" applyBorder="1" applyAlignment="1">
      <alignment horizontal="right" vertical="center"/>
    </xf>
    <xf numFmtId="0" fontId="7" fillId="6" borderId="4" xfId="1" applyFont="1" applyFill="1" applyBorder="1" applyAlignment="1">
      <alignment vertical="center"/>
    </xf>
    <xf numFmtId="0" fontId="7" fillId="6" borderId="7" xfId="1" applyFont="1" applyFill="1" applyBorder="1" applyAlignment="1">
      <alignment horizontal="right" vertical="center" wrapText="1"/>
    </xf>
    <xf numFmtId="3" fontId="7" fillId="6" borderId="7" xfId="1" applyNumberFormat="1" applyFont="1" applyFill="1" applyBorder="1" applyAlignment="1">
      <alignment horizontal="right" vertical="center" wrapText="1"/>
    </xf>
    <xf numFmtId="0" fontId="7" fillId="6" borderId="4" xfId="1" applyFont="1" applyFill="1" applyBorder="1" applyAlignment="1">
      <alignment vertical="center" wrapText="1"/>
    </xf>
    <xf numFmtId="3" fontId="7" fillId="6" borderId="7" xfId="1" applyNumberFormat="1" applyFont="1" applyFill="1" applyBorder="1" applyAlignment="1">
      <alignment horizontal="center" vertical="center" wrapText="1"/>
    </xf>
    <xf numFmtId="0" fontId="7" fillId="6" borderId="5" xfId="1" applyFont="1" applyFill="1" applyBorder="1" applyAlignment="1">
      <alignment horizontal="center" vertical="center" wrapText="1"/>
    </xf>
    <xf numFmtId="0" fontId="4" fillId="0" borderId="0" xfId="8"/>
    <xf numFmtId="0" fontId="5" fillId="0" borderId="0" xfId="8" applyFont="1"/>
    <xf numFmtId="0" fontId="15" fillId="6" borderId="0" xfId="8" applyFont="1" applyFill="1"/>
    <xf numFmtId="0" fontId="4" fillId="0" borderId="0" xfId="8" applyAlignment="1">
      <alignment horizontal="right"/>
    </xf>
    <xf numFmtId="0" fontId="7" fillId="6" borderId="0" xfId="8" applyFont="1" applyFill="1"/>
    <xf numFmtId="0" fontId="15" fillId="6" borderId="0" xfId="8" applyFont="1" applyFill="1" applyAlignment="1">
      <alignment horizontal="left" vertical="center"/>
    </xf>
    <xf numFmtId="0" fontId="7" fillId="6" borderId="0" xfId="8" applyFont="1" applyFill="1" applyAlignment="1">
      <alignment vertical="center"/>
    </xf>
    <xf numFmtId="166" fontId="4" fillId="0" borderId="0" xfId="10" applyNumberFormat="1" applyFont="1"/>
    <xf numFmtId="166" fontId="4" fillId="9" borderId="4" xfId="10" applyNumberFormat="1" applyFont="1" applyFill="1" applyBorder="1"/>
    <xf numFmtId="9" fontId="0" fillId="0" borderId="0" xfId="11" applyFont="1"/>
    <xf numFmtId="2" fontId="4" fillId="9" borderId="4" xfId="8" applyNumberFormat="1" applyFill="1" applyBorder="1"/>
    <xf numFmtId="2" fontId="4" fillId="0" borderId="0" xfId="8" applyNumberFormat="1"/>
    <xf numFmtId="1" fontId="4" fillId="0" borderId="4" xfId="8" applyNumberFormat="1" applyBorder="1"/>
    <xf numFmtId="0" fontId="4" fillId="0" borderId="8" xfId="8" applyBorder="1"/>
    <xf numFmtId="0" fontId="4" fillId="0" borderId="9" xfId="8" applyBorder="1"/>
    <xf numFmtId="1" fontId="4" fillId="0" borderId="7" xfId="8" applyNumberFormat="1" applyBorder="1"/>
    <xf numFmtId="1" fontId="4" fillId="0" borderId="23" xfId="8" applyNumberFormat="1" applyBorder="1"/>
    <xf numFmtId="2" fontId="4" fillId="0" borderId="23" xfId="8" applyNumberFormat="1" applyBorder="1"/>
    <xf numFmtId="1" fontId="4" fillId="0" borderId="24" xfId="8" applyNumberFormat="1" applyBorder="1"/>
    <xf numFmtId="1" fontId="4" fillId="0" borderId="10" xfId="8" applyNumberFormat="1" applyBorder="1"/>
    <xf numFmtId="1" fontId="4" fillId="0" borderId="0" xfId="8" applyNumberFormat="1"/>
    <xf numFmtId="1" fontId="4" fillId="0" borderId="25" xfId="8" applyNumberFormat="1" applyBorder="1"/>
    <xf numFmtId="1" fontId="4" fillId="0" borderId="26" xfId="8" applyNumberFormat="1" applyBorder="1"/>
    <xf numFmtId="1" fontId="4" fillId="0" borderId="27" xfId="8" applyNumberFormat="1" applyBorder="1"/>
    <xf numFmtId="2" fontId="4" fillId="10" borderId="12" xfId="8" applyNumberFormat="1" applyFill="1" applyBorder="1"/>
    <xf numFmtId="1" fontId="4" fillId="0" borderId="28" xfId="8" applyNumberFormat="1" applyBorder="1"/>
    <xf numFmtId="0" fontId="5" fillId="0" borderId="5" xfId="8" applyFont="1" applyBorder="1" applyAlignment="1">
      <alignment horizontal="center"/>
    </xf>
    <xf numFmtId="0" fontId="5" fillId="0" borderId="8" xfId="8" applyFont="1" applyBorder="1" applyAlignment="1">
      <alignment horizontal="center"/>
    </xf>
    <xf numFmtId="0" fontId="5" fillId="0" borderId="9" xfId="8" applyFont="1" applyBorder="1" applyAlignment="1">
      <alignment horizontal="center"/>
    </xf>
    <xf numFmtId="3" fontId="7" fillId="6" borderId="7" xfId="8" applyNumberFormat="1" applyFont="1" applyFill="1" applyBorder="1" applyAlignment="1">
      <alignment horizontal="center" vertical="center" wrapText="1"/>
    </xf>
    <xf numFmtId="0" fontId="7" fillId="6" borderId="6" xfId="8" applyFont="1" applyFill="1" applyBorder="1" applyAlignment="1">
      <alignment vertical="center" wrapText="1"/>
    </xf>
    <xf numFmtId="10" fontId="7" fillId="6" borderId="7" xfId="8" applyNumberFormat="1" applyFont="1" applyFill="1" applyBorder="1" applyAlignment="1">
      <alignment horizontal="center" vertical="center" wrapText="1"/>
    </xf>
    <xf numFmtId="0" fontId="7" fillId="6" borderId="5" xfId="8" applyFont="1" applyFill="1" applyBorder="1" applyAlignment="1">
      <alignment horizontal="center" vertical="center" wrapText="1"/>
    </xf>
    <xf numFmtId="0" fontId="7" fillId="6" borderId="4" xfId="8" applyFont="1" applyFill="1" applyBorder="1" applyAlignment="1">
      <alignment vertical="center" wrapText="1"/>
    </xf>
    <xf numFmtId="0" fontId="5" fillId="3" borderId="2" xfId="0" applyFont="1" applyFill="1" applyBorder="1" applyAlignment="1">
      <alignment horizontal="left" wrapText="1"/>
    </xf>
    <xf numFmtId="0" fontId="5" fillId="3" borderId="1" xfId="0" applyFont="1" applyFill="1" applyBorder="1" applyAlignment="1">
      <alignment horizontal="left" wrapText="1"/>
    </xf>
    <xf numFmtId="0" fontId="6" fillId="0" borderId="0" xfId="0" applyFont="1" applyAlignment="1">
      <alignment wrapText="1"/>
    </xf>
    <xf numFmtId="0" fontId="4" fillId="0" borderId="0" xfId="2" applyAlignment="1">
      <alignment wrapText="1"/>
    </xf>
    <xf numFmtId="0" fontId="0" fillId="0" borderId="0" xfId="0" applyAlignment="1">
      <alignment wrapText="1"/>
    </xf>
    <xf numFmtId="0" fontId="5" fillId="3" borderId="2" xfId="2" applyFont="1" applyFill="1" applyBorder="1" applyAlignment="1">
      <alignment horizontal="left" wrapText="1"/>
    </xf>
    <xf numFmtId="0" fontId="5" fillId="3" borderId="1" xfId="2" applyFont="1" applyFill="1" applyBorder="1" applyAlignment="1">
      <alignment horizontal="left" wrapText="1"/>
    </xf>
    <xf numFmtId="0" fontId="15" fillId="4" borderId="9" xfId="1" applyFont="1" applyFill="1" applyBorder="1" applyAlignment="1">
      <alignment vertical="center" wrapText="1"/>
    </xf>
    <xf numFmtId="0" fontId="15" fillId="4" borderId="8" xfId="1" applyFont="1" applyFill="1" applyBorder="1" applyAlignment="1">
      <alignment vertical="center" wrapText="1"/>
    </xf>
    <xf numFmtId="0" fontId="15" fillId="4" borderId="5" xfId="1" applyFont="1" applyFill="1" applyBorder="1" applyAlignment="1">
      <alignment vertical="center" wrapText="1"/>
    </xf>
    <xf numFmtId="0" fontId="19" fillId="7" borderId="2" xfId="3" applyFill="1" applyBorder="1" applyAlignment="1">
      <alignment horizontal="center"/>
    </xf>
    <xf numFmtId="0" fontId="19" fillId="7" borderId="1" xfId="3" applyFill="1" applyBorder="1" applyAlignment="1">
      <alignment horizontal="center"/>
    </xf>
    <xf numFmtId="0" fontId="19" fillId="7" borderId="18" xfId="3" applyFill="1" applyBorder="1" applyAlignment="1">
      <alignment horizontal="center"/>
    </xf>
    <xf numFmtId="0" fontId="1" fillId="11" borderId="22" xfId="13" applyFill="1" applyBorder="1" applyAlignment="1">
      <alignment horizontal="left" wrapText="1"/>
    </xf>
    <xf numFmtId="0" fontId="1" fillId="11" borderId="21" xfId="13" applyFill="1" applyBorder="1" applyAlignment="1">
      <alignment horizontal="left" wrapText="1"/>
    </xf>
    <xf numFmtId="0" fontId="1" fillId="11" borderId="20" xfId="13" applyFill="1" applyBorder="1" applyAlignment="1">
      <alignment horizontal="left" wrapText="1"/>
    </xf>
    <xf numFmtId="0" fontId="1" fillId="0" borderId="0" xfId="13"/>
    <xf numFmtId="0" fontId="1" fillId="11" borderId="15" xfId="13" applyFill="1" applyBorder="1" applyAlignment="1">
      <alignment horizontal="left" wrapText="1"/>
    </xf>
    <xf numFmtId="0" fontId="1" fillId="11" borderId="14" xfId="13" applyFill="1" applyBorder="1" applyAlignment="1">
      <alignment horizontal="left" wrapText="1"/>
    </xf>
    <xf numFmtId="0" fontId="1" fillId="11" borderId="13" xfId="13" applyFill="1" applyBorder="1" applyAlignment="1">
      <alignment horizontal="left" wrapText="1"/>
    </xf>
    <xf numFmtId="0" fontId="5" fillId="11" borderId="2" xfId="13" applyFont="1" applyFill="1" applyBorder="1" applyAlignment="1">
      <alignment vertical="top" wrapText="1"/>
    </xf>
    <xf numFmtId="0" fontId="5" fillId="11" borderId="1" xfId="13" applyFont="1" applyFill="1" applyBorder="1" applyAlignment="1">
      <alignment vertical="top" wrapText="1"/>
    </xf>
    <xf numFmtId="0" fontId="5" fillId="11" borderId="18" xfId="13" applyFont="1" applyFill="1" applyBorder="1" applyAlignment="1">
      <alignment vertical="top" wrapText="1"/>
    </xf>
    <xf numFmtId="0" fontId="1" fillId="12" borderId="0" xfId="13" applyFill="1" applyAlignment="1">
      <alignment vertical="top" wrapText="1"/>
    </xf>
    <xf numFmtId="0" fontId="5" fillId="11" borderId="3" xfId="13" applyFont="1" applyFill="1" applyBorder="1" applyAlignment="1">
      <alignment vertical="top" wrapText="1"/>
    </xf>
    <xf numFmtId="0" fontId="1" fillId="11" borderId="17" xfId="13" applyFill="1" applyBorder="1" applyAlignment="1">
      <alignment horizontal="center" wrapText="1"/>
    </xf>
    <xf numFmtId="0" fontId="1" fillId="11" borderId="0" xfId="13" applyFill="1" applyAlignment="1">
      <alignment horizontal="center" wrapText="1"/>
    </xf>
    <xf numFmtId="0" fontId="1" fillId="11" borderId="16" xfId="13" applyFill="1" applyBorder="1" applyAlignment="1">
      <alignment horizontal="center" wrapText="1"/>
    </xf>
    <xf numFmtId="0" fontId="1" fillId="11" borderId="22" xfId="13" applyFill="1" applyBorder="1" applyAlignment="1">
      <alignment vertical="top" wrapText="1"/>
    </xf>
    <xf numFmtId="0" fontId="1" fillId="11" borderId="20" xfId="13" applyFill="1" applyBorder="1" applyAlignment="1">
      <alignment vertical="top" wrapText="1"/>
    </xf>
    <xf numFmtId="0" fontId="1" fillId="11" borderId="17" xfId="13" applyFill="1" applyBorder="1" applyAlignment="1">
      <alignment vertical="top" wrapText="1"/>
    </xf>
    <xf numFmtId="0" fontId="1" fillId="11" borderId="16" xfId="13" applyFill="1" applyBorder="1" applyAlignment="1">
      <alignment vertical="top" wrapText="1"/>
    </xf>
    <xf numFmtId="0" fontId="1" fillId="11" borderId="15" xfId="13" applyFill="1" applyBorder="1" applyAlignment="1">
      <alignment vertical="top" wrapText="1"/>
    </xf>
    <xf numFmtId="0" fontId="1" fillId="11" borderId="13" xfId="13" applyFill="1" applyBorder="1" applyAlignment="1">
      <alignment vertical="top" wrapText="1"/>
    </xf>
    <xf numFmtId="0" fontId="1" fillId="12" borderId="0" xfId="13" applyFill="1" applyAlignment="1">
      <alignment horizontal="left" vertical="top" wrapText="1"/>
    </xf>
    <xf numFmtId="0" fontId="1" fillId="11" borderId="15" xfId="13" applyFill="1" applyBorder="1" applyAlignment="1">
      <alignment horizontal="center" wrapText="1"/>
    </xf>
    <xf numFmtId="0" fontId="1" fillId="11" borderId="14" xfId="13" applyFill="1" applyBorder="1" applyAlignment="1">
      <alignment horizontal="center" wrapText="1"/>
    </xf>
    <xf numFmtId="0" fontId="1" fillId="11" borderId="13" xfId="13" applyFill="1" applyBorder="1" applyAlignment="1">
      <alignment horizontal="center" wrapText="1"/>
    </xf>
    <xf numFmtId="0" fontId="24" fillId="11" borderId="2" xfId="13" applyFont="1" applyFill="1" applyBorder="1" applyAlignment="1">
      <alignment horizontal="left" wrapText="1"/>
    </xf>
    <xf numFmtId="0" fontId="24" fillId="11" borderId="1" xfId="13" applyFont="1" applyFill="1" applyBorder="1" applyAlignment="1">
      <alignment horizontal="left" wrapText="1"/>
    </xf>
    <xf numFmtId="0" fontId="24" fillId="11" borderId="18" xfId="13" applyFont="1" applyFill="1" applyBorder="1" applyAlignment="1">
      <alignment horizontal="left" wrapText="1"/>
    </xf>
    <xf numFmtId="0" fontId="1" fillId="0" borderId="21" xfId="13" applyBorder="1"/>
    <xf numFmtId="0" fontId="25" fillId="0" borderId="0" xfId="13" applyFont="1" applyAlignment="1">
      <alignment horizontal="left"/>
    </xf>
    <xf numFmtId="0" fontId="26" fillId="0" borderId="0" xfId="13" applyFont="1" applyAlignment="1">
      <alignment horizontal="center"/>
    </xf>
    <xf numFmtId="0" fontId="5" fillId="11" borderId="2" xfId="13" applyFont="1" applyFill="1" applyBorder="1" applyAlignment="1">
      <alignment horizontal="left" wrapText="1"/>
    </xf>
    <xf numFmtId="0" fontId="5" fillId="11" borderId="1" xfId="13" applyFont="1" applyFill="1" applyBorder="1" applyAlignment="1">
      <alignment horizontal="left" wrapText="1"/>
    </xf>
    <xf numFmtId="0" fontId="5" fillId="11" borderId="18" xfId="13" applyFont="1" applyFill="1" applyBorder="1" applyAlignment="1">
      <alignment horizontal="left" wrapText="1"/>
    </xf>
    <xf numFmtId="0" fontId="1" fillId="5" borderId="17" xfId="13" applyFill="1" applyBorder="1" applyProtection="1">
      <protection locked="0"/>
    </xf>
    <xf numFmtId="0" fontId="1" fillId="5" borderId="0" xfId="13" applyFill="1" applyProtection="1">
      <protection locked="0"/>
    </xf>
    <xf numFmtId="0" fontId="1" fillId="5" borderId="16" xfId="13" applyFill="1" applyBorder="1" applyProtection="1">
      <protection locked="0"/>
    </xf>
    <xf numFmtId="0" fontId="1" fillId="5" borderId="22" xfId="13" applyFill="1" applyBorder="1" applyProtection="1">
      <protection locked="0"/>
    </xf>
    <xf numFmtId="0" fontId="1" fillId="5" borderId="21" xfId="13" applyFill="1" applyBorder="1" applyProtection="1">
      <protection locked="0"/>
    </xf>
    <xf numFmtId="0" fontId="1" fillId="5" borderId="20" xfId="13" applyFill="1" applyBorder="1" applyProtection="1">
      <protection locked="0"/>
    </xf>
    <xf numFmtId="0" fontId="1" fillId="5" borderId="22" xfId="13" applyFill="1" applyBorder="1" applyAlignment="1" applyProtection="1">
      <alignment horizontal="left" vertical="top" wrapText="1"/>
      <protection locked="0"/>
    </xf>
    <xf numFmtId="0" fontId="1" fillId="5" borderId="21" xfId="13" applyFill="1" applyBorder="1" applyAlignment="1" applyProtection="1">
      <alignment horizontal="left" vertical="top"/>
      <protection locked="0"/>
    </xf>
    <xf numFmtId="0" fontId="1" fillId="5" borderId="20" xfId="13" applyFill="1" applyBorder="1" applyAlignment="1" applyProtection="1">
      <alignment horizontal="left" vertical="top"/>
      <protection locked="0"/>
    </xf>
    <xf numFmtId="0" fontId="1" fillId="13" borderId="0" xfId="13" applyFill="1" applyProtection="1">
      <protection locked="0"/>
    </xf>
    <xf numFmtId="0" fontId="1" fillId="5" borderId="17" xfId="13" applyFill="1" applyBorder="1" applyAlignment="1" applyProtection="1">
      <alignment horizontal="left" vertical="top"/>
      <protection locked="0"/>
    </xf>
    <xf numFmtId="0" fontId="1" fillId="5" borderId="0" xfId="13" applyFill="1" applyAlignment="1" applyProtection="1">
      <alignment horizontal="left" vertical="top"/>
      <protection locked="0"/>
    </xf>
    <xf numFmtId="0" fontId="1" fillId="5" borderId="16" xfId="13" applyFill="1" applyBorder="1" applyAlignment="1" applyProtection="1">
      <alignment horizontal="left" vertical="top"/>
      <protection locked="0"/>
    </xf>
    <xf numFmtId="0" fontId="1" fillId="5" borderId="15" xfId="13" applyFill="1" applyBorder="1" applyProtection="1">
      <protection locked="0"/>
    </xf>
    <xf numFmtId="0" fontId="1" fillId="5" borderId="14" xfId="13" applyFill="1" applyBorder="1" applyProtection="1">
      <protection locked="0"/>
    </xf>
    <xf numFmtId="0" fontId="1" fillId="5" borderId="13" xfId="13" applyFill="1" applyBorder="1" applyProtection="1">
      <protection locked="0"/>
    </xf>
    <xf numFmtId="0" fontId="1" fillId="5" borderId="15" xfId="13" applyFill="1" applyBorder="1" applyAlignment="1" applyProtection="1">
      <alignment horizontal="left" vertical="top"/>
      <protection locked="0"/>
    </xf>
    <xf numFmtId="0" fontId="1" fillId="5" borderId="14" xfId="13" applyFill="1" applyBorder="1" applyAlignment="1" applyProtection="1">
      <alignment horizontal="left" vertical="top"/>
      <protection locked="0"/>
    </xf>
    <xf numFmtId="0" fontId="1" fillId="5" borderId="13" xfId="13" applyFill="1" applyBorder="1" applyAlignment="1" applyProtection="1">
      <alignment horizontal="left" vertical="top"/>
      <protection locked="0"/>
    </xf>
    <xf numFmtId="0" fontId="1" fillId="11" borderId="22" xfId="13" applyFill="1" applyBorder="1" applyAlignment="1">
      <alignment horizontal="left" vertical="top" wrapText="1"/>
    </xf>
    <xf numFmtId="0" fontId="1" fillId="11" borderId="21" xfId="13" applyFill="1" applyBorder="1" applyAlignment="1">
      <alignment horizontal="left" vertical="top" wrapText="1"/>
    </xf>
    <xf numFmtId="0" fontId="1" fillId="11" borderId="20" xfId="13" applyFill="1" applyBorder="1" applyAlignment="1">
      <alignment horizontal="left" vertical="top" wrapText="1"/>
    </xf>
    <xf numFmtId="0" fontId="1" fillId="11" borderId="15" xfId="13" applyFill="1" applyBorder="1" applyAlignment="1">
      <alignment horizontal="left" vertical="top" wrapText="1"/>
    </xf>
    <xf numFmtId="0" fontId="1" fillId="11" borderId="14" xfId="13" applyFill="1" applyBorder="1" applyAlignment="1">
      <alignment horizontal="left" vertical="top" wrapText="1"/>
    </xf>
    <xf numFmtId="0" fontId="1" fillId="11" borderId="13" xfId="13" applyFill="1" applyBorder="1" applyAlignment="1">
      <alignment horizontal="left" vertical="top" wrapText="1"/>
    </xf>
    <xf numFmtId="0" fontId="27" fillId="0" borderId="0" xfId="13" applyFont="1" applyAlignment="1">
      <alignment horizontal="left" vertical="center" indent="5"/>
    </xf>
    <xf numFmtId="0" fontId="5" fillId="11" borderId="22" xfId="13" applyFont="1" applyFill="1" applyBorder="1" applyAlignment="1">
      <alignment vertical="top" wrapText="1"/>
    </xf>
    <xf numFmtId="0" fontId="5" fillId="11" borderId="21" xfId="13" applyFont="1" applyFill="1" applyBorder="1" applyAlignment="1">
      <alignment vertical="top" wrapText="1"/>
    </xf>
    <xf numFmtId="0" fontId="1" fillId="11" borderId="2" xfId="13" applyFill="1" applyBorder="1" applyAlignment="1">
      <alignment horizontal="center" wrapText="1"/>
    </xf>
    <xf numFmtId="0" fontId="1" fillId="11" borderId="1" xfId="13" applyFill="1" applyBorder="1" applyAlignment="1">
      <alignment horizontal="center" wrapText="1"/>
    </xf>
    <xf numFmtId="0" fontId="1" fillId="12" borderId="17" xfId="13" applyFill="1" applyBorder="1" applyAlignment="1">
      <alignment vertical="top" wrapText="1"/>
    </xf>
    <xf numFmtId="0" fontId="28" fillId="11" borderId="18" xfId="13" applyFont="1" applyFill="1" applyBorder="1" applyAlignment="1">
      <alignment horizontal="left" vertical="center" wrapText="1"/>
    </xf>
    <xf numFmtId="0" fontId="5" fillId="0" borderId="0" xfId="13" applyFont="1"/>
    <xf numFmtId="10" fontId="0" fillId="5" borderId="0" xfId="14" applyNumberFormat="1" applyFont="1" applyFill="1" applyBorder="1" applyProtection="1">
      <protection locked="0"/>
    </xf>
    <xf numFmtId="6" fontId="1" fillId="5" borderId="0" xfId="13" applyNumberFormat="1" applyFill="1" applyProtection="1">
      <protection locked="0"/>
    </xf>
    <xf numFmtId="167" fontId="0" fillId="5" borderId="0" xfId="14" applyNumberFormat="1" applyFont="1" applyFill="1" applyBorder="1" applyProtection="1">
      <protection locked="0"/>
    </xf>
    <xf numFmtId="10" fontId="1" fillId="5" borderId="0" xfId="13" applyNumberFormat="1" applyFill="1" applyProtection="1">
      <protection locked="0"/>
    </xf>
    <xf numFmtId="8" fontId="1" fillId="5" borderId="0" xfId="13" applyNumberFormat="1" applyFill="1" applyProtection="1">
      <protection locked="0"/>
    </xf>
    <xf numFmtId="0" fontId="2" fillId="11" borderId="22" xfId="13" applyFont="1" applyFill="1" applyBorder="1" applyAlignment="1">
      <alignment horizontal="left" vertical="center" wrapText="1"/>
    </xf>
    <xf numFmtId="0" fontId="2" fillId="11" borderId="21" xfId="13" applyFont="1" applyFill="1" applyBorder="1" applyAlignment="1">
      <alignment horizontal="left" vertical="center" wrapText="1"/>
    </xf>
    <xf numFmtId="0" fontId="2" fillId="11" borderId="20" xfId="13" applyFont="1" applyFill="1" applyBorder="1" applyAlignment="1">
      <alignment horizontal="left" vertical="center" wrapText="1"/>
    </xf>
    <xf numFmtId="0" fontId="2" fillId="11" borderId="15" xfId="13" applyFont="1" applyFill="1" applyBorder="1" applyAlignment="1">
      <alignment horizontal="left" vertical="center" wrapText="1"/>
    </xf>
    <xf numFmtId="0" fontId="2" fillId="11" borderId="14" xfId="13" applyFont="1" applyFill="1" applyBorder="1" applyAlignment="1">
      <alignment horizontal="left" vertical="center" wrapText="1"/>
    </xf>
    <xf numFmtId="0" fontId="2" fillId="11" borderId="13" xfId="13" applyFont="1" applyFill="1" applyBorder="1" applyAlignment="1">
      <alignment horizontal="left" vertical="center" wrapText="1"/>
    </xf>
    <xf numFmtId="0" fontId="1" fillId="0" borderId="0" xfId="13" applyAlignment="1">
      <alignment horizontal="left" wrapText="1"/>
    </xf>
    <xf numFmtId="0" fontId="2" fillId="11" borderId="2" xfId="13" applyFont="1" applyFill="1" applyBorder="1" applyAlignment="1">
      <alignment horizontal="center" wrapText="1"/>
    </xf>
    <xf numFmtId="0" fontId="2" fillId="11" borderId="1" xfId="13" applyFont="1" applyFill="1" applyBorder="1" applyAlignment="1">
      <alignment horizontal="center" wrapText="1"/>
    </xf>
    <xf numFmtId="0" fontId="2" fillId="11" borderId="18" xfId="13" applyFont="1" applyFill="1" applyBorder="1" applyAlignment="1">
      <alignment horizontal="center" wrapText="1"/>
    </xf>
    <xf numFmtId="0" fontId="1" fillId="0" borderId="0" xfId="13" applyAlignment="1">
      <alignment horizontal="center" wrapText="1"/>
    </xf>
    <xf numFmtId="0" fontId="25" fillId="0" borderId="14" xfId="13" applyFont="1" applyBorder="1" applyAlignment="1">
      <alignment horizontal="left"/>
    </xf>
    <xf numFmtId="0" fontId="2" fillId="11" borderId="17" xfId="13" applyFont="1" applyFill="1" applyBorder="1" applyAlignment="1">
      <alignment horizontal="center" wrapText="1"/>
    </xf>
    <xf numFmtId="0" fontId="2" fillId="11" borderId="0" xfId="13" applyFont="1" applyFill="1" applyAlignment="1">
      <alignment horizontal="center" wrapText="1"/>
    </xf>
    <xf numFmtId="0" fontId="5" fillId="11" borderId="22" xfId="13" applyFont="1" applyFill="1" applyBorder="1" applyAlignment="1">
      <alignment horizontal="left" wrapText="1"/>
    </xf>
    <xf numFmtId="0" fontId="5" fillId="11" borderId="21" xfId="13" applyFont="1" applyFill="1" applyBorder="1" applyAlignment="1">
      <alignment horizontal="left" wrapText="1"/>
    </xf>
    <xf numFmtId="0" fontId="5" fillId="11" borderId="20" xfId="13" applyFont="1" applyFill="1" applyBorder="1" applyAlignment="1">
      <alignment horizontal="left" wrapText="1"/>
    </xf>
    <xf numFmtId="0" fontId="7" fillId="0" borderId="29" xfId="13" applyFont="1" applyBorder="1" applyAlignment="1">
      <alignment vertical="center" wrapText="1"/>
    </xf>
    <xf numFmtId="0" fontId="29" fillId="0" borderId="30" xfId="13" applyFont="1" applyBorder="1" applyAlignment="1">
      <alignment horizontal="center" vertical="center" wrapText="1"/>
    </xf>
    <xf numFmtId="0" fontId="7" fillId="0" borderId="0" xfId="13" applyFont="1" applyAlignment="1">
      <alignment vertical="center"/>
    </xf>
    <xf numFmtId="0" fontId="7" fillId="0" borderId="31" xfId="13" applyFont="1" applyBorder="1" applyAlignment="1">
      <alignment vertical="center" wrapText="1"/>
    </xf>
    <xf numFmtId="10" fontId="7" fillId="0" borderId="32" xfId="13" applyNumberFormat="1" applyFont="1" applyBorder="1" applyAlignment="1">
      <alignment horizontal="center" vertical="center" wrapText="1"/>
    </xf>
    <xf numFmtId="9" fontId="7" fillId="0" borderId="32" xfId="13" applyNumberFormat="1" applyFont="1" applyBorder="1" applyAlignment="1">
      <alignment horizontal="center" vertical="center" wrapText="1"/>
    </xf>
    <xf numFmtId="0" fontId="7" fillId="0" borderId="32" xfId="13" applyFont="1" applyBorder="1" applyAlignment="1">
      <alignment horizontal="center" vertical="center" wrapText="1"/>
    </xf>
    <xf numFmtId="0" fontId="7" fillId="0" borderId="33" xfId="13" applyFont="1" applyBorder="1" applyAlignment="1">
      <alignment horizontal="center" vertical="center" wrapText="1"/>
    </xf>
    <xf numFmtId="0" fontId="7" fillId="0" borderId="30" xfId="13" applyFont="1" applyBorder="1" applyAlignment="1">
      <alignment horizontal="center" vertical="center" wrapText="1"/>
    </xf>
    <xf numFmtId="0" fontId="2" fillId="0" borderId="0" xfId="0" applyFont="1" applyAlignment="1">
      <alignment wrapText="1"/>
    </xf>
    <xf numFmtId="0" fontId="2" fillId="0" borderId="0" xfId="0" applyFont="1" applyAlignment="1">
      <alignment wrapText="1"/>
    </xf>
    <xf numFmtId="0" fontId="30" fillId="0" borderId="0" xfId="0" applyFont="1"/>
    <xf numFmtId="0" fontId="0" fillId="12" borderId="0" xfId="0" applyFill="1"/>
    <xf numFmtId="0" fontId="0" fillId="0" borderId="21" xfId="0" applyBorder="1"/>
    <xf numFmtId="0" fontId="31" fillId="0" borderId="29" xfId="0" applyFont="1" applyBorder="1" applyAlignment="1">
      <alignment vertical="center" wrapText="1"/>
    </xf>
    <xf numFmtId="168" fontId="31" fillId="0" borderId="30" xfId="0" applyNumberFormat="1" applyFont="1" applyBorder="1" applyAlignment="1">
      <alignment horizontal="center" vertical="center" wrapText="1"/>
    </xf>
    <xf numFmtId="0" fontId="31" fillId="0" borderId="31" xfId="0" applyFont="1" applyBorder="1" applyAlignment="1">
      <alignment horizontal="center" vertical="center" wrapText="1"/>
    </xf>
    <xf numFmtId="0" fontId="31" fillId="0" borderId="32" xfId="0" applyFont="1" applyBorder="1" applyAlignment="1">
      <alignment horizontal="center" vertical="center" wrapText="1"/>
    </xf>
    <xf numFmtId="0" fontId="0" fillId="0" borderId="21" xfId="0" applyBorder="1" applyAlignment="1">
      <alignment wrapText="1"/>
    </xf>
    <xf numFmtId="0" fontId="30" fillId="0" borderId="0" xfId="0" applyFont="1" applyAlignment="1">
      <alignment wrapText="1"/>
    </xf>
    <xf numFmtId="0" fontId="2" fillId="12" borderId="3" xfId="0" applyFont="1" applyFill="1" applyBorder="1" applyAlignment="1">
      <alignment horizontal="center" vertical="center"/>
    </xf>
    <xf numFmtId="167" fontId="2" fillId="12" borderId="3" xfId="12" applyNumberFormat="1" applyFont="1" applyFill="1" applyBorder="1" applyAlignment="1">
      <alignment horizontal="center"/>
    </xf>
    <xf numFmtId="0" fontId="2" fillId="12" borderId="0" xfId="0" applyFont="1" applyFill="1" applyAlignment="1">
      <alignment horizontal="center" vertical="center"/>
    </xf>
    <xf numFmtId="167" fontId="2" fillId="12" borderId="0" xfId="12" applyNumberFormat="1" applyFont="1" applyFill="1" applyBorder="1" applyAlignment="1">
      <alignment horizontal="center"/>
    </xf>
    <xf numFmtId="0" fontId="2" fillId="0" borderId="14" xfId="0" applyFont="1" applyBorder="1" applyAlignment="1">
      <alignment wrapText="1"/>
    </xf>
    <xf numFmtId="0" fontId="0" fillId="0" borderId="22" xfId="0" applyBorder="1" applyAlignment="1">
      <alignment horizontal="center" vertical="center" wrapText="1"/>
    </xf>
    <xf numFmtId="0" fontId="0" fillId="0" borderId="0" xfId="0" applyAlignment="1">
      <alignment horizontal="center" vertical="center" wrapText="1"/>
    </xf>
    <xf numFmtId="0" fontId="7" fillId="0" borderId="14" xfId="0" applyFont="1" applyBorder="1" applyAlignment="1">
      <alignment wrapText="1"/>
    </xf>
    <xf numFmtId="0" fontId="0" fillId="0" borderId="14" xfId="0" applyBorder="1" applyAlignment="1">
      <alignment wrapText="1"/>
    </xf>
    <xf numFmtId="0" fontId="0" fillId="0" borderId="17" xfId="0" applyBorder="1" applyAlignment="1">
      <alignment horizontal="center" vertical="center" wrapText="1"/>
    </xf>
    <xf numFmtId="0" fontId="30" fillId="0" borderId="0" xfId="0" applyFont="1" applyAlignment="1">
      <alignment wrapText="1"/>
    </xf>
    <xf numFmtId="0" fontId="34" fillId="0" borderId="0" xfId="0" applyFont="1" applyAlignment="1">
      <alignment horizontal="center" vertical="center"/>
    </xf>
    <xf numFmtId="0" fontId="11" fillId="0" borderId="4" xfId="0" applyFont="1" applyBorder="1" applyAlignment="1">
      <alignment horizontal="center" vertical="center" wrapText="1"/>
    </xf>
    <xf numFmtId="0" fontId="11" fillId="0" borderId="5" xfId="0" applyFont="1" applyBorder="1" applyAlignment="1">
      <alignment horizontal="center" vertical="center" wrapText="1"/>
    </xf>
    <xf numFmtId="0" fontId="11" fillId="0" borderId="6" xfId="0" applyFont="1" applyBorder="1" applyAlignment="1">
      <alignment horizontal="center" vertical="center" wrapText="1"/>
    </xf>
    <xf numFmtId="0" fontId="11" fillId="0" borderId="7" xfId="0" applyFont="1" applyBorder="1" applyAlignment="1">
      <alignment horizontal="center" vertical="center" wrapText="1"/>
    </xf>
    <xf numFmtId="0" fontId="11" fillId="0" borderId="7" xfId="0" applyFont="1" applyBorder="1" applyAlignment="1">
      <alignment horizontal="center" vertical="center"/>
    </xf>
    <xf numFmtId="0" fontId="11" fillId="0" borderId="0" xfId="0" applyFont="1" applyAlignment="1">
      <alignment horizontal="left" vertical="center" wrapText="1"/>
    </xf>
    <xf numFmtId="0" fontId="0" fillId="0" borderId="0" xfId="0" applyAlignment="1">
      <alignment horizontal="left" wrapText="1"/>
    </xf>
    <xf numFmtId="0" fontId="11" fillId="0" borderId="0" xfId="0" applyFont="1" applyAlignment="1">
      <alignment horizontal="left" vertical="center" wrapText="1"/>
    </xf>
    <xf numFmtId="0" fontId="0" fillId="0" borderId="0" xfId="0" applyAlignment="1">
      <alignment horizontal="left" wrapText="1"/>
    </xf>
    <xf numFmtId="0" fontId="0" fillId="0" borderId="0" xfId="0" applyAlignment="1">
      <alignment horizontal="left"/>
    </xf>
    <xf numFmtId="0" fontId="34" fillId="0" borderId="0" xfId="0" applyFont="1" applyAlignment="1">
      <alignment horizontal="left" vertical="center" wrapText="1"/>
    </xf>
    <xf numFmtId="0" fontId="34" fillId="0" borderId="3" xfId="0" applyFont="1" applyBorder="1" applyAlignment="1">
      <alignment horizontal="center"/>
    </xf>
    <xf numFmtId="0" fontId="34" fillId="0" borderId="3" xfId="0" applyFont="1" applyBorder="1" applyAlignment="1">
      <alignment horizontal="center" vertical="center" wrapText="1"/>
    </xf>
    <xf numFmtId="0" fontId="11" fillId="0" borderId="3" xfId="0" applyFont="1" applyBorder="1" applyAlignment="1">
      <alignment horizontal="center" vertical="center" wrapText="1"/>
    </xf>
    <xf numFmtId="0" fontId="11" fillId="0" borderId="3" xfId="0" applyFont="1" applyBorder="1" applyAlignment="1">
      <alignment horizontal="center" vertical="center"/>
    </xf>
    <xf numFmtId="0" fontId="34" fillId="0" borderId="18" xfId="0" applyFont="1" applyBorder="1" applyAlignment="1">
      <alignment horizontal="center" vertical="center" wrapText="1"/>
    </xf>
    <xf numFmtId="164" fontId="34" fillId="0" borderId="3" xfId="7" applyNumberFormat="1" applyFont="1" applyBorder="1"/>
    <xf numFmtId="164" fontId="34" fillId="2" borderId="3" xfId="7" applyNumberFormat="1" applyFont="1" applyFill="1" applyBorder="1"/>
    <xf numFmtId="0" fontId="34" fillId="0" borderId="0" xfId="0" applyFont="1" applyAlignment="1">
      <alignment vertical="center"/>
    </xf>
    <xf numFmtId="1" fontId="34" fillId="0" borderId="3" xfId="0" applyNumberFormat="1" applyFont="1" applyBorder="1"/>
    <xf numFmtId="1" fontId="34" fillId="2" borderId="3" xfId="0" applyNumberFormat="1" applyFont="1" applyFill="1" applyBorder="1"/>
    <xf numFmtId="0" fontId="35" fillId="0" borderId="0" xfId="0" applyFont="1"/>
    <xf numFmtId="0" fontId="0" fillId="0" borderId="3" xfId="0" applyBorder="1"/>
    <xf numFmtId="0" fontId="25" fillId="0" borderId="3" xfId="0" applyFont="1" applyBorder="1" applyAlignment="1">
      <alignment horizontal="center"/>
    </xf>
    <xf numFmtId="1" fontId="0" fillId="0" borderId="3" xfId="0" applyNumberFormat="1" applyBorder="1"/>
    <xf numFmtId="169" fontId="0" fillId="0" borderId="3" xfId="0" applyNumberFormat="1" applyBorder="1"/>
    <xf numFmtId="2" fontId="0" fillId="0" borderId="3" xfId="0" applyNumberFormat="1" applyBorder="1"/>
    <xf numFmtId="0" fontId="0" fillId="0" borderId="3" xfId="0" quotePrefix="1" applyBorder="1"/>
    <xf numFmtId="170" fontId="0" fillId="0" borderId="3" xfId="0" applyNumberFormat="1" applyBorder="1"/>
    <xf numFmtId="0" fontId="5" fillId="12" borderId="0" xfId="0" applyFont="1" applyFill="1" applyAlignment="1">
      <alignment horizontal="left" wrapText="1"/>
    </xf>
    <xf numFmtId="0" fontId="25" fillId="0" borderId="0" xfId="0" applyFont="1"/>
    <xf numFmtId="1" fontId="0" fillId="2" borderId="0" xfId="0" applyNumberFormat="1" applyFill="1"/>
    <xf numFmtId="170" fontId="0" fillId="0" borderId="0" xfId="0" applyNumberFormat="1"/>
    <xf numFmtId="1" fontId="0" fillId="0" borderId="0" xfId="0" applyNumberFormat="1"/>
    <xf numFmtId="167" fontId="0" fillId="2" borderId="0" xfId="12" applyNumberFormat="1" applyFont="1" applyFill="1"/>
    <xf numFmtId="10" fontId="0" fillId="0" borderId="0" xfId="12" applyNumberFormat="1" applyFont="1"/>
    <xf numFmtId="9" fontId="0" fillId="0" borderId="0" xfId="12" applyFont="1"/>
    <xf numFmtId="10" fontId="0" fillId="2" borderId="0" xfId="0" applyNumberFormat="1" applyFill="1"/>
    <xf numFmtId="0" fontId="36" fillId="0" borderId="0" xfId="0" applyFont="1"/>
    <xf numFmtId="0" fontId="37" fillId="0" borderId="0" xfId="13" applyFont="1" applyAlignment="1">
      <alignment horizontal="center"/>
    </xf>
    <xf numFmtId="0" fontId="38" fillId="0" borderId="0" xfId="13" applyFont="1"/>
    <xf numFmtId="0" fontId="39" fillId="0" borderId="0" xfId="13" applyFont="1" applyAlignment="1">
      <alignment horizontal="center"/>
    </xf>
    <xf numFmtId="0" fontId="1" fillId="0" borderId="0" xfId="13" applyAlignment="1">
      <alignment horizontal="right" vertical="top" indent="1"/>
    </xf>
    <xf numFmtId="0" fontId="40" fillId="0" borderId="0" xfId="13" applyFont="1" applyAlignment="1">
      <alignment horizontal="left" wrapText="1"/>
    </xf>
    <xf numFmtId="0" fontId="40" fillId="0" borderId="0" xfId="13" applyFont="1"/>
    <xf numFmtId="0" fontId="41" fillId="0" borderId="0" xfId="15"/>
    <xf numFmtId="0" fontId="42" fillId="0" borderId="0" xfId="13" applyFont="1" applyAlignment="1">
      <alignment horizontal="left"/>
    </xf>
    <xf numFmtId="0" fontId="42" fillId="0" borderId="0" xfId="13" applyFont="1" applyAlignment="1">
      <alignment horizontal="center"/>
    </xf>
    <xf numFmtId="0" fontId="42" fillId="0" borderId="0" xfId="13" applyFont="1" applyAlignment="1">
      <alignment horizontal="right"/>
    </xf>
  </cellXfs>
  <cellStyles count="16">
    <cellStyle name="Comma" xfId="7" builtinId="3"/>
    <cellStyle name="Comma 3 2" xfId="5" xr:uid="{1B5F4652-7B58-1C47-8E63-F41FF4CDD5CD}"/>
    <cellStyle name="Currency 2 2" xfId="10" xr:uid="{EC7EC71D-7EC1-9F4B-9188-CBAC76CE912C}"/>
    <cellStyle name="Hyperlink" xfId="15" builtinId="8"/>
    <cellStyle name="Normal" xfId="0" builtinId="0"/>
    <cellStyle name="Normal 2" xfId="1" xr:uid="{7DB9C79E-01D7-4EA8-9A0D-53595E5ACD77}"/>
    <cellStyle name="Normal 2 2" xfId="4" xr:uid="{D5CC24A8-3C4A-8840-AADD-E8E500BE00E4}"/>
    <cellStyle name="Normal 2 3" xfId="2" xr:uid="{94D9C9A3-CA12-A54F-A25E-37042DD444AB}"/>
    <cellStyle name="Normal 2 4" xfId="13" xr:uid="{A6452A42-320B-4456-BC65-7FB5729FE7E6}"/>
    <cellStyle name="Normal 3" xfId="3" xr:uid="{4A7390F8-7660-B142-9A93-8F09917D2776}"/>
    <cellStyle name="Normal 3 2" xfId="8" xr:uid="{36E00B3B-3555-CB4B-8A98-B794430C2849}"/>
    <cellStyle name="Normal 7 2" xfId="9" xr:uid="{29DC3224-80CC-E140-9434-2B6A26AC9B5A}"/>
    <cellStyle name="Percent" xfId="12" builtinId="5"/>
    <cellStyle name="Percent 2" xfId="11" xr:uid="{7BB636F2-EB51-AA42-9A9C-8273132822F8}"/>
    <cellStyle name="Percent 2 2" xfId="14" xr:uid="{AEF9B9E0-333F-4010-B4BB-6018FFE3DE41}"/>
    <cellStyle name="Percent 3 2" xfId="6" xr:uid="{84211C03-8518-7940-9395-C0D40945B69B}"/>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externalLink" Target="externalLinks/externalLink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externalLink" Target="externalLinks/externalLink6.xml"/><Relationship Id="rId47" Type="http://schemas.openxmlformats.org/officeDocument/2006/relationships/calcChain" Target="calcChain.xml"/><Relationship Id="rId50" Type="http://schemas.openxmlformats.org/officeDocument/2006/relationships/customXml" Target="../customXml/item3.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externalLink" Target="externalLinks/externalLink1.xml"/><Relationship Id="rId40" Type="http://schemas.openxmlformats.org/officeDocument/2006/relationships/externalLink" Target="externalLinks/externalLink4.xml"/><Relationship Id="rId45"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customXml" Target="../customXml/item2.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theme" Target="theme/theme1.xml"/><Relationship Id="rId48" Type="http://schemas.openxmlformats.org/officeDocument/2006/relationships/customXml" Target="../customXml/item1.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externalLink" Target="externalLinks/externalLink2.xml"/><Relationship Id="rId46" Type="http://schemas.microsoft.com/office/2017/10/relationships/person" Target="persons/person.xml"/><Relationship Id="rId20" Type="http://schemas.openxmlformats.org/officeDocument/2006/relationships/worksheet" Target="worksheets/sheet20.xml"/><Relationship Id="rId41" Type="http://schemas.openxmlformats.org/officeDocument/2006/relationships/externalLink" Target="externalLinks/externalLink5.xml"/><Relationship Id="rId1" Type="http://schemas.openxmlformats.org/officeDocument/2006/relationships/worksheet" Target="worksheets/sheet1.xml"/><Relationship Id="rId6" Type="http://schemas.openxmlformats.org/officeDocument/2006/relationships/worksheet" Target="worksheets/sheet6.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png"/><Relationship Id="rId1" Type="http://schemas.openxmlformats.org/officeDocument/2006/relationships/image" Target="../media/image2.png"/><Relationship Id="rId4" Type="http://schemas.openxmlformats.org/officeDocument/2006/relationships/image" Target="../media/image5.png"/></Relationships>
</file>

<file path=xl/drawings/_rels/drawing4.xml.rels><?xml version="1.0" encoding="UTF-8" standalone="yes"?>
<Relationships xmlns="http://schemas.openxmlformats.org/package/2006/relationships"><Relationship Id="rId1" Type="http://schemas.openxmlformats.org/officeDocument/2006/relationships/image" Target="../media/image6.png"/></Relationships>
</file>

<file path=xl/drawings/_rels/drawing5.xml.rels><?xml version="1.0" encoding="UTF-8" standalone="yes"?>
<Relationships xmlns="http://schemas.openxmlformats.org/package/2006/relationships"><Relationship Id="rId1" Type="http://schemas.openxmlformats.org/officeDocument/2006/relationships/image" Target="../media/image6.png"/></Relationships>
</file>

<file path=xl/drawings/_rels/drawing6.xml.rels><?xml version="1.0" encoding="UTF-8" standalone="yes"?>
<Relationships xmlns="http://schemas.openxmlformats.org/package/2006/relationships"><Relationship Id="rId2" Type="http://schemas.openxmlformats.org/officeDocument/2006/relationships/image" Target="../media/image8.png"/><Relationship Id="rId1" Type="http://schemas.openxmlformats.org/officeDocument/2006/relationships/image" Target="../media/image7.png"/></Relationships>
</file>

<file path=xl/drawings/drawing1.xml><?xml version="1.0" encoding="utf-8"?>
<xdr:wsDr xmlns:xdr="http://schemas.openxmlformats.org/drawingml/2006/spreadsheetDrawing" xmlns:a="http://schemas.openxmlformats.org/drawingml/2006/main">
  <xdr:twoCellAnchor editAs="oneCell">
    <xdr:from>
      <xdr:col>0</xdr:col>
      <xdr:colOff>190501</xdr:colOff>
      <xdr:row>0</xdr:row>
      <xdr:rowOff>171451</xdr:rowOff>
    </xdr:from>
    <xdr:to>
      <xdr:col>2</xdr:col>
      <xdr:colOff>495301</xdr:colOff>
      <xdr:row>3</xdr:row>
      <xdr:rowOff>129827</xdr:rowOff>
    </xdr:to>
    <xdr:pic>
      <xdr:nvPicPr>
        <xdr:cNvPr id="2" name="Picture 1">
          <a:extLst>
            <a:ext uri="{FF2B5EF4-FFF2-40B4-BE49-F238E27FC236}">
              <a16:creationId xmlns:a16="http://schemas.microsoft.com/office/drawing/2014/main" id="{787AC2E6-A928-41A5-A686-A21944CC3268}"/>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90501" y="167641"/>
          <a:ext cx="1524000" cy="508921"/>
        </a:xfrm>
        <a:prstGeom prst="rect">
          <a:avLst/>
        </a:prstGeom>
      </xdr:spPr>
    </xdr:pic>
    <xdr:clientData/>
  </xdr:twoCellAnchor>
  <xdr:twoCellAnchor>
    <xdr:from>
      <xdr:col>0</xdr:col>
      <xdr:colOff>285750</xdr:colOff>
      <xdr:row>8</xdr:row>
      <xdr:rowOff>57150</xdr:rowOff>
    </xdr:from>
    <xdr:to>
      <xdr:col>9</xdr:col>
      <xdr:colOff>590550</xdr:colOff>
      <xdr:row>8</xdr:row>
      <xdr:rowOff>66675</xdr:rowOff>
    </xdr:to>
    <xdr:cxnSp macro="">
      <xdr:nvCxnSpPr>
        <xdr:cNvPr id="3" name="Straight Connector 2">
          <a:extLst>
            <a:ext uri="{FF2B5EF4-FFF2-40B4-BE49-F238E27FC236}">
              <a16:creationId xmlns:a16="http://schemas.microsoft.com/office/drawing/2014/main" id="{07602FAC-B1B7-41AC-BB3D-16E2DB044A3E}"/>
            </a:ext>
          </a:extLst>
        </xdr:cNvPr>
        <xdr:cNvCxnSpPr/>
      </xdr:nvCxnSpPr>
      <xdr:spPr>
        <a:xfrm>
          <a:off x="281940" y="1729740"/>
          <a:ext cx="5791200" cy="11430"/>
        </a:xfrm>
        <a:prstGeom prst="line">
          <a:avLst/>
        </a:prstGeom>
        <a:ln w="12700" cap="rnd">
          <a:solidFill>
            <a:schemeClr val="tx2">
              <a:lumMod val="75000"/>
              <a:lumOff val="25000"/>
            </a:schemeClr>
          </a:solidFill>
        </a:ln>
      </xdr:spPr>
      <xdr:style>
        <a:lnRef idx="2">
          <a:schemeClr val="accent1"/>
        </a:lnRef>
        <a:fillRef idx="0">
          <a:schemeClr val="accent1"/>
        </a:fillRef>
        <a:effectRef idx="1">
          <a:schemeClr val="accent1"/>
        </a:effectRef>
        <a:fontRef idx="minor">
          <a:schemeClr val="tx1"/>
        </a:fontRef>
      </xdr:style>
    </xdr:cxnSp>
    <xdr:clientData/>
  </xdr:twoCellAnchor>
  <xdr:twoCellAnchor>
    <xdr:from>
      <xdr:col>0</xdr:col>
      <xdr:colOff>295275</xdr:colOff>
      <xdr:row>4</xdr:row>
      <xdr:rowOff>152400</xdr:rowOff>
    </xdr:from>
    <xdr:to>
      <xdr:col>9</xdr:col>
      <xdr:colOff>600075</xdr:colOff>
      <xdr:row>4</xdr:row>
      <xdr:rowOff>161925</xdr:rowOff>
    </xdr:to>
    <xdr:cxnSp macro="">
      <xdr:nvCxnSpPr>
        <xdr:cNvPr id="4" name="Straight Connector 3">
          <a:extLst>
            <a:ext uri="{FF2B5EF4-FFF2-40B4-BE49-F238E27FC236}">
              <a16:creationId xmlns:a16="http://schemas.microsoft.com/office/drawing/2014/main" id="{7E79FF85-D328-48E1-B08C-6DEB8564D7A9}"/>
            </a:ext>
          </a:extLst>
        </xdr:cNvPr>
        <xdr:cNvCxnSpPr/>
      </xdr:nvCxnSpPr>
      <xdr:spPr>
        <a:xfrm>
          <a:off x="293370" y="876300"/>
          <a:ext cx="5791200" cy="11430"/>
        </a:xfrm>
        <a:prstGeom prst="line">
          <a:avLst/>
        </a:prstGeom>
        <a:ln w="12700" cap="rnd">
          <a:solidFill>
            <a:schemeClr val="tx2">
              <a:lumMod val="75000"/>
              <a:lumOff val="25000"/>
            </a:schemeClr>
          </a:solidFill>
        </a:ln>
      </xdr:spPr>
      <xdr:style>
        <a:lnRef idx="2">
          <a:schemeClr val="accent1"/>
        </a:lnRef>
        <a:fillRef idx="0">
          <a:schemeClr val="accent1"/>
        </a:fillRef>
        <a:effectRef idx="1">
          <a:schemeClr val="accent1"/>
        </a:effectRef>
        <a:fontRef idx="minor">
          <a:schemeClr val="tx1"/>
        </a:fontRef>
      </xdr:style>
    </xdr:cxnSp>
    <xdr:clientData/>
  </xdr:twoCellAnchor>
</xdr:wsDr>
</file>

<file path=xl/drawings/drawing2.xml><?xml version="1.0" encoding="utf-8"?>
<xdr:wsDr xmlns:xdr="http://schemas.openxmlformats.org/drawingml/2006/spreadsheetDrawing" xmlns:a="http://schemas.openxmlformats.org/drawingml/2006/main">
  <xdr:twoCellAnchor>
    <xdr:from>
      <xdr:col>6</xdr:col>
      <xdr:colOff>419100</xdr:colOff>
      <xdr:row>0</xdr:row>
      <xdr:rowOff>152399</xdr:rowOff>
    </xdr:from>
    <xdr:to>
      <xdr:col>18</xdr:col>
      <xdr:colOff>66675</xdr:colOff>
      <xdr:row>9</xdr:row>
      <xdr:rowOff>190500</xdr:rowOff>
    </xdr:to>
    <xdr:sp macro="" textlink="">
      <xdr:nvSpPr>
        <xdr:cNvPr id="2" name="TextBox 1">
          <a:extLst>
            <a:ext uri="{FF2B5EF4-FFF2-40B4-BE49-F238E27FC236}">
              <a16:creationId xmlns:a16="http://schemas.microsoft.com/office/drawing/2014/main" id="{5E000408-440C-2445-9346-ECE4560A5823}"/>
            </a:ext>
          </a:extLst>
        </xdr:cNvPr>
        <xdr:cNvSpPr txBox="1"/>
      </xdr:nvSpPr>
      <xdr:spPr>
        <a:xfrm>
          <a:off x="4457700" y="152399"/>
          <a:ext cx="7724775" cy="149860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a:t>The primary objective of this question is to calculate the modified duration and convexity of the bond. A key assumption is that when the bond’s par value equals its market value, the yield is equal to the coupon rate.</a:t>
          </a:r>
          <a:r>
            <a:rPr lang="en-US" baseline="0"/>
            <a:t>  </a:t>
          </a:r>
          <a:r>
            <a:rPr lang="en-US"/>
            <a:t>For part (iii), candidates are required to use both duration and convexity to calculate the change in the bond's market value. It is important to note that when interest rates rise, the market value of bonds will always decrease.</a:t>
          </a:r>
        </a:p>
        <a:p>
          <a:endParaRPr lang="en-US"/>
        </a:p>
        <a:p>
          <a:r>
            <a:rPr lang="en-US"/>
            <a:t>Sources: </a:t>
          </a:r>
          <a:r>
            <a:rPr lang="en-US" sz="1100" i="1">
              <a:solidFill>
                <a:schemeClr val="dk1"/>
              </a:solidFill>
              <a:effectLst/>
              <a:latin typeface="+mn-lt"/>
              <a:ea typeface="+mn-ea"/>
              <a:cs typeface="+mn-cs"/>
            </a:rPr>
            <a:t>LAM-154-23: Ch. 7 (sections 7.2-7.5 &amp; 7A) of Derivatives Markets, McDonald, 3rd Edition</a:t>
          </a:r>
          <a:endParaRPr lang="en-US"/>
        </a:p>
        <a:p>
          <a:endParaRPr lang="en-US" sz="1100" kern="1200" baseline="0"/>
        </a:p>
        <a:p>
          <a:r>
            <a:rPr lang="en-US" sz="1100" kern="1200" baseline="0"/>
            <a:t>Commentary: </a:t>
          </a:r>
          <a:r>
            <a:rPr lang="en-US" i="1"/>
            <a:t>Candidates generally performed well when calculating the bond’s duration. Common mistakes included using an incorrect interest rate or assuming semi-annual coupon payments. Partial credit was awarded in these cases.  For part (ii), many candidates struggled with deriving the correct formula for convexity, leading to a higher frequency of errors.  Candidates performed well in part (iii), where most candidates correctly applied the calculated duration and convexity from parts (i) and (ii).</a:t>
          </a:r>
          <a:endParaRPr lang="en-US" sz="1100" i="1" kern="1200" baseline="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149680</xdr:colOff>
      <xdr:row>4</xdr:row>
      <xdr:rowOff>1</xdr:rowOff>
    </xdr:from>
    <xdr:to>
      <xdr:col>4</xdr:col>
      <xdr:colOff>1578430</xdr:colOff>
      <xdr:row>5</xdr:row>
      <xdr:rowOff>0</xdr:rowOff>
    </xdr:to>
    <xdr:pic>
      <xdr:nvPicPr>
        <xdr:cNvPr id="2" name="Picture 1">
          <a:extLst>
            <a:ext uri="{FF2B5EF4-FFF2-40B4-BE49-F238E27FC236}">
              <a16:creationId xmlns:a16="http://schemas.microsoft.com/office/drawing/2014/main" id="{0B40D04B-7C44-48FE-863B-72B77AB0B98A}"/>
            </a:ext>
          </a:extLst>
        </xdr:cNvPr>
        <xdr:cNvPicPr>
          <a:picLocks noChangeAspect="1" noChangeArrowheads="1"/>
        </xdr:cNvPicPr>
      </xdr:nvPicPr>
      <xdr:blipFill>
        <a:blip xmlns:r="http://schemas.openxmlformats.org/officeDocument/2006/relationships" r:embed="rId1">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854530" y="914401"/>
          <a:ext cx="4994910" cy="43814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xdr:col>
      <xdr:colOff>244927</xdr:colOff>
      <xdr:row>7</xdr:row>
      <xdr:rowOff>81643</xdr:rowOff>
    </xdr:from>
    <xdr:to>
      <xdr:col>2</xdr:col>
      <xdr:colOff>17884</xdr:colOff>
      <xdr:row>8</xdr:row>
      <xdr:rowOff>16327</xdr:rowOff>
    </xdr:to>
    <xdr:pic>
      <xdr:nvPicPr>
        <xdr:cNvPr id="3" name="Picture 2">
          <a:extLst>
            <a:ext uri="{FF2B5EF4-FFF2-40B4-BE49-F238E27FC236}">
              <a16:creationId xmlns:a16="http://schemas.microsoft.com/office/drawing/2014/main" id="{3EDC2D41-B47C-42BB-8684-C25C5EB6C106}"/>
            </a:ext>
          </a:extLst>
        </xdr:cNvPr>
        <xdr:cNvPicPr>
          <a:picLocks noChangeAspect="1" noChangeArrowheads="1"/>
        </xdr:cNvPicPr>
      </xdr:nvPicPr>
      <xdr:blipFill>
        <a:blip xmlns:r="http://schemas.openxmlformats.org/officeDocument/2006/relationships" r:embed="rId2">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953587" y="2560048"/>
          <a:ext cx="973107" cy="45093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xdr:col>
      <xdr:colOff>190500</xdr:colOff>
      <xdr:row>6</xdr:row>
      <xdr:rowOff>149678</xdr:rowOff>
    </xdr:from>
    <xdr:to>
      <xdr:col>3</xdr:col>
      <xdr:colOff>556374</xdr:colOff>
      <xdr:row>6</xdr:row>
      <xdr:rowOff>435429</xdr:rowOff>
    </xdr:to>
    <xdr:pic>
      <xdr:nvPicPr>
        <xdr:cNvPr id="4" name="Picture 3">
          <a:extLst>
            <a:ext uri="{FF2B5EF4-FFF2-40B4-BE49-F238E27FC236}">
              <a16:creationId xmlns:a16="http://schemas.microsoft.com/office/drawing/2014/main" id="{FC7DB7CF-DE6B-4CF2-B017-059619EF1E17}"/>
            </a:ext>
          </a:extLst>
        </xdr:cNvPr>
        <xdr:cNvPicPr>
          <a:picLocks noChangeAspect="1" noChangeArrowheads="1"/>
        </xdr:cNvPicPr>
      </xdr:nvPicPr>
      <xdr:blipFill>
        <a:blip xmlns:r="http://schemas.openxmlformats.org/officeDocument/2006/relationships" r:embed="rId3">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895350" y="2016578"/>
          <a:ext cx="2838564" cy="28956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xdr:col>
      <xdr:colOff>285750</xdr:colOff>
      <xdr:row>5</xdr:row>
      <xdr:rowOff>81643</xdr:rowOff>
    </xdr:from>
    <xdr:to>
      <xdr:col>4</xdr:col>
      <xdr:colOff>1741714</xdr:colOff>
      <xdr:row>5</xdr:row>
      <xdr:rowOff>399828</xdr:rowOff>
    </xdr:to>
    <xdr:pic>
      <xdr:nvPicPr>
        <xdr:cNvPr id="5" name="Picture 4">
          <a:extLst>
            <a:ext uri="{FF2B5EF4-FFF2-40B4-BE49-F238E27FC236}">
              <a16:creationId xmlns:a16="http://schemas.microsoft.com/office/drawing/2014/main" id="{41C07FFD-0BDE-46F9-8E52-3A8127155376}"/>
            </a:ext>
          </a:extLst>
        </xdr:cNvPr>
        <xdr:cNvPicPr>
          <a:picLocks noChangeAspect="1" noChangeArrowheads="1"/>
        </xdr:cNvPicPr>
      </xdr:nvPicPr>
      <xdr:blipFill>
        <a:blip xmlns:r="http://schemas.openxmlformats.org/officeDocument/2006/relationships" r:embed="rId4">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986790" y="1436098"/>
          <a:ext cx="5020219" cy="32009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4.xml><?xml version="1.0" encoding="utf-8"?>
<xdr:wsDr xmlns:xdr="http://schemas.openxmlformats.org/drawingml/2006/spreadsheetDrawing" xmlns:a="http://schemas.openxmlformats.org/drawingml/2006/main">
  <xdr:oneCellAnchor>
    <xdr:from>
      <xdr:col>2</xdr:col>
      <xdr:colOff>638734</xdr:colOff>
      <xdr:row>5</xdr:row>
      <xdr:rowOff>494587</xdr:rowOff>
    </xdr:from>
    <xdr:ext cx="3855811" cy="636763"/>
    <xdr:pic>
      <xdr:nvPicPr>
        <xdr:cNvPr id="2" name="Picture 1">
          <a:extLst>
            <a:ext uri="{FF2B5EF4-FFF2-40B4-BE49-F238E27FC236}">
              <a16:creationId xmlns:a16="http://schemas.microsoft.com/office/drawing/2014/main" id="{2501B146-CAC3-4067-80FD-8EA40A588DF9}"/>
            </a:ext>
          </a:extLst>
        </xdr:cNvPr>
        <xdr:cNvPicPr>
          <a:picLocks noChangeAspect="1"/>
        </xdr:cNvPicPr>
      </xdr:nvPicPr>
      <xdr:blipFill>
        <a:blip xmlns:r="http://schemas.openxmlformats.org/officeDocument/2006/relationships" r:embed="rId1"/>
        <a:stretch>
          <a:fillRect/>
        </a:stretch>
      </xdr:blipFill>
      <xdr:spPr>
        <a:xfrm>
          <a:off x="2237029" y="2142412"/>
          <a:ext cx="3855811" cy="636763"/>
        </a:xfrm>
        <a:prstGeom prst="rect">
          <a:avLst/>
        </a:prstGeom>
      </xdr:spPr>
    </xdr:pic>
    <xdr:clientData/>
  </xdr:oneCellAnchor>
</xdr:wsDr>
</file>

<file path=xl/drawings/drawing5.xml><?xml version="1.0" encoding="utf-8"?>
<xdr:wsDr xmlns:xdr="http://schemas.openxmlformats.org/drawingml/2006/spreadsheetDrawing" xmlns:a="http://schemas.openxmlformats.org/drawingml/2006/main">
  <xdr:oneCellAnchor>
    <xdr:from>
      <xdr:col>2</xdr:col>
      <xdr:colOff>112058</xdr:colOff>
      <xdr:row>5</xdr:row>
      <xdr:rowOff>158411</xdr:rowOff>
    </xdr:from>
    <xdr:ext cx="3855811" cy="636763"/>
    <xdr:pic>
      <xdr:nvPicPr>
        <xdr:cNvPr id="2" name="Picture 1">
          <a:extLst>
            <a:ext uri="{FF2B5EF4-FFF2-40B4-BE49-F238E27FC236}">
              <a16:creationId xmlns:a16="http://schemas.microsoft.com/office/drawing/2014/main" id="{C400F227-59E6-4919-BD4D-BF0387F68D19}"/>
            </a:ext>
          </a:extLst>
        </xdr:cNvPr>
        <xdr:cNvPicPr>
          <a:picLocks noChangeAspect="1"/>
        </xdr:cNvPicPr>
      </xdr:nvPicPr>
      <xdr:blipFill>
        <a:blip xmlns:r="http://schemas.openxmlformats.org/officeDocument/2006/relationships" r:embed="rId1"/>
        <a:stretch>
          <a:fillRect/>
        </a:stretch>
      </xdr:blipFill>
      <xdr:spPr>
        <a:xfrm>
          <a:off x="1712258" y="1693841"/>
          <a:ext cx="3855811" cy="636763"/>
        </a:xfrm>
        <a:prstGeom prst="rect">
          <a:avLst/>
        </a:prstGeom>
      </xdr:spPr>
    </xdr:pic>
    <xdr:clientData/>
  </xdr:oneCellAnchor>
</xdr:wsDr>
</file>

<file path=xl/drawings/drawing6.xml><?xml version="1.0" encoding="utf-8"?>
<xdr:wsDr xmlns:xdr="http://schemas.openxmlformats.org/drawingml/2006/spreadsheetDrawing" xmlns:a="http://schemas.openxmlformats.org/drawingml/2006/main">
  <xdr:twoCellAnchor>
    <xdr:from>
      <xdr:col>4</xdr:col>
      <xdr:colOff>941294</xdr:colOff>
      <xdr:row>5</xdr:row>
      <xdr:rowOff>100853</xdr:rowOff>
    </xdr:from>
    <xdr:to>
      <xdr:col>5</xdr:col>
      <xdr:colOff>360269</xdr:colOff>
      <xdr:row>5</xdr:row>
      <xdr:rowOff>310403</xdr:rowOff>
    </xdr:to>
    <xdr:pic>
      <xdr:nvPicPr>
        <xdr:cNvPr id="2" name="Picture 1">
          <a:extLst>
            <a:ext uri="{FF2B5EF4-FFF2-40B4-BE49-F238E27FC236}">
              <a16:creationId xmlns:a16="http://schemas.microsoft.com/office/drawing/2014/main" id="{16FA95AD-D404-4DFB-8229-954DCF1538CB}"/>
            </a:ext>
          </a:extLst>
        </xdr:cNvPr>
        <xdr:cNvPicPr>
          <a:picLocks noChangeAspect="1" noChangeArrowheads="1"/>
        </xdr:cNvPicPr>
      </xdr:nvPicPr>
      <xdr:blipFill>
        <a:blip xmlns:r="http://schemas.openxmlformats.org/officeDocument/2006/relationships" r:embed="rId1">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5111339" y="1754393"/>
          <a:ext cx="510540" cy="21526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5</xdr:col>
      <xdr:colOff>593912</xdr:colOff>
      <xdr:row>4</xdr:row>
      <xdr:rowOff>302559</xdr:rowOff>
    </xdr:from>
    <xdr:to>
      <xdr:col>8</xdr:col>
      <xdr:colOff>708212</xdr:colOff>
      <xdr:row>5</xdr:row>
      <xdr:rowOff>282389</xdr:rowOff>
    </xdr:to>
    <xdr:pic>
      <xdr:nvPicPr>
        <xdr:cNvPr id="3" name="Picture 2">
          <a:extLst>
            <a:ext uri="{FF2B5EF4-FFF2-40B4-BE49-F238E27FC236}">
              <a16:creationId xmlns:a16="http://schemas.microsoft.com/office/drawing/2014/main" id="{CE389A04-EAD4-433A-AD3D-3BEFCEFE1898}"/>
            </a:ext>
          </a:extLst>
        </xdr:cNvPr>
        <xdr:cNvPicPr>
          <a:picLocks noChangeAspect="1" noChangeArrowheads="1"/>
        </xdr:cNvPicPr>
      </xdr:nvPicPr>
      <xdr:blipFill>
        <a:blip xmlns:r="http://schemas.openxmlformats.org/officeDocument/2006/relationships" r:embed="rId2">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5847902" y="1636059"/>
          <a:ext cx="2628900" cy="30749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https://mfc-my.sharepoint.com/personal/shmiche_mfcgd_com/Documents/Desktop/ILALAM%20grading%20fall/ILA%20LAM%20Fall24%20Rubric.xlsx" TargetMode="External"/><Relationship Id="rId1" Type="http://schemas.openxmlformats.org/officeDocument/2006/relationships/externalLinkPath" Target="https://mfc-my.sharepoint.com/personal/shmiche_mfcgd_com/Documents/Desktop/ILALAM%20grading%20fall/ILA%20LAM%20Fall24%20Rubric.xlsx" TargetMode="External"/></Relationships>
</file>

<file path=xl/externalLinks/_rels/externalLink2.xml.rels><?xml version="1.0" encoding="UTF-8" standalone="yes"?>
<Relationships xmlns="http://schemas.openxmlformats.org/package/2006/relationships"><Relationship Id="rId2" Type="http://schemas.openxmlformats.org/officeDocument/2006/relationships/externalLinkPath" Target="file:///C:\Users\to61\Documents\Personal\Grading\Fall%202024\Rubric\ILA%20LAM%20Fall24%20Rubric.xlsx" TargetMode="External"/><Relationship Id="rId1" Type="http://schemas.openxmlformats.org/officeDocument/2006/relationships/externalLinkPath" Target="file:///C:\Users\to61\Documents\Personal\Grading\Fall%202024\Rubric\ILA%20LAM%20Fall24%20Rubric.xlsx" TargetMode="External"/></Relationships>
</file>

<file path=xl/externalLinks/_rels/externalLink3.xml.rels><?xml version="1.0" encoding="UTF-8" standalone="yes"?>
<Relationships xmlns="http://schemas.openxmlformats.org/package/2006/relationships"><Relationship Id="rId2" Type="http://schemas.openxmlformats.org/officeDocument/2006/relationships/externalLinkPath" Target="https://societyofactuaries-my.sharepoint.com/Users/tong/Downloads/edu-2020-fall-ilalam-exam.xlsx" TargetMode="External"/><Relationship Id="rId1" Type="http://schemas.openxmlformats.org/officeDocument/2006/relationships/externalLinkPath" Target="/Users/tong/Downloads/edu-2020-fall-ilalam-exam.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Users\183520\OneDrive%20-%20Social%20Security%20Administration\Documents\Personal\soa%20exam\QFI\2022\QWS\Topic%202\QFIQF%202022%20Kim%20T2Q1.CBT.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https://socialsecuritygov-my.sharepoint.com/Users/183520/OneDrive%20-%20Social%20Security%20Administration/Documents/Personal/soa%20exam/QFI/2022/QWS/Topic%202/QFIQF%202022%20Kim%20T2Q1.CBT.xlsx" TargetMode="External"/></Relationships>
</file>

<file path=xl/externalLinks/_rels/externalLink6.xml.rels><?xml version="1.0" encoding="UTF-8" standalone="yes"?>
<Relationships xmlns="http://schemas.openxmlformats.org/package/2006/relationships"><Relationship Id="rId2" Type="http://schemas.openxmlformats.org/officeDocument/2006/relationships/externalLinkPath" Target="https://societyofactuaries-my.sharepoint.com/personal/dnorris_soa_org/Documents/Documents/Projects/2025-26%20Curriculum/FINAL%20CURATED%20PAST%20EXAMS/Fully%20Assembled/CP341%20Curated%20Past%20Exam%20Excel%20Files.xlsx" TargetMode="External"/><Relationship Id="rId1" Type="http://schemas.openxmlformats.org/officeDocument/2006/relationships/externalLinkPath" Target="CP341%20Curated%20Past%20Exam%20Excel%20File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instructions"/>
      <sheetName val="syllabus list"/>
      <sheetName val="LO"/>
      <sheetName val="Q1"/>
      <sheetName val="Q1 Calc"/>
      <sheetName val="Q2"/>
      <sheetName val="Q3"/>
      <sheetName val="Q3 Calc"/>
      <sheetName val="Q4"/>
      <sheetName val="Q4 Calc (a)(i)"/>
      <sheetName val="Q4 Calc (a)(ii)"/>
      <sheetName val="Q4 Calc (b)(i)"/>
      <sheetName val="Q5"/>
      <sheetName val="Q6"/>
      <sheetName val="Q6 Calc A"/>
      <sheetName val="Q6 Calc C"/>
    </sheetNames>
    <sheetDataSet>
      <sheetData sheetId="0">
        <row r="2">
          <cell r="E2">
            <v>2024</v>
          </cell>
        </row>
      </sheetData>
      <sheetData sheetId="1">
        <row r="4">
          <cell r="B4" t="str">
            <v>Handbook of Fixed Income Securities, Fabozzi, Frank J., 9th Edition, 2021 - Ch. 49: Introduction to Multifactor Risk Models in Fixed Income and Their Applications</v>
          </cell>
        </row>
        <row r="5">
          <cell r="B5" t="str">
            <v>LAM-135-19: Stochastic Modeling, Theory and Reality from and Actuarial Perspective, sections I.A, I.B-I.B.3.a, I.B.4 &amp; I.D-I.D.3</v>
          </cell>
        </row>
        <row r="6">
          <cell r="B6" t="str">
            <v xml:space="preserve">LAM-137-19: Multi-state Transition Models with Actuarial Application, sections 1 &amp; 2 </v>
          </cell>
        </row>
        <row r="7">
          <cell r="B7" t="str">
            <v>LAM-138-19: A Practitioner's Guide to Generalized Linear Models, 1.1-1.108, 1.118-1.130 &amp; 3.1-3.14</v>
          </cell>
        </row>
        <row r="8">
          <cell r="B8" t="str">
            <v>LAM-141-19: Case Study: LTC Insurance First Principles Modeling</v>
          </cell>
        </row>
        <row r="9">
          <cell r="B9" t="str">
            <v>LAM-142-19: Case Study: LTC Insurance First Principles Modeling: Mortality Assumptions</v>
          </cell>
        </row>
        <row r="10">
          <cell r="B10" t="str">
            <v>LAM-143-19: Case Study: LTC Insurance First Principles Modeling: Lapse Assumptions</v>
          </cell>
        </row>
        <row r="11">
          <cell r="B11" t="str">
            <v>Stochastic Modeling is on the Rise, Product Matters, Nov 2016</v>
          </cell>
        </row>
        <row r="12">
          <cell r="B12" t="str">
            <v>Stochastic Analysis of Long-Term Multiple-Decrement Contracts, Actuarial Practice Forum, Jul 2008 (excluding Attachments)</v>
          </cell>
        </row>
        <row r="13">
          <cell r="B13" t="str">
            <v>Beware of Stochastic Model Risk!, Risk &amp; Rewards, Aug 2019</v>
          </cell>
        </row>
        <row r="14">
          <cell r="B14" t="str">
            <v>LAM-132-19: Cluster Analysis: A Spatial Approach to Actuarial Modeling</v>
          </cell>
        </row>
        <row r="15">
          <cell r="B15" t="str">
            <v>LAM-135-19: Stochastic Modeling, Theory and Reality from and Actuarial Perspective, section II.B.I</v>
          </cell>
        </row>
        <row r="16">
          <cell r="B16" t="str">
            <v>LAM-149-21: Application of Professional Judgement by Actuaries, 2020</v>
          </cell>
        </row>
        <row r="17">
          <cell r="B17" t="str">
            <v>LAM-157-F23: Reflection of Inflation, Interest Rates, Stock Market Volatility, and Potential Recession on Life Insurance Business, American Academy of Actuaries, 2022</v>
          </cell>
        </row>
        <row r="18">
          <cell r="B18" t="str">
            <v>Standards of Practice, Canadian Institute of Actuaries Actuarial Standards Board, 1440-1490</v>
          </cell>
        </row>
        <row r="19">
          <cell r="B19" t="str">
            <v>ASOP 56: Modeling, sections 3 &amp; 4</v>
          </cell>
        </row>
        <row r="20">
          <cell r="B20" t="str">
            <v>Model Efficiency Study Results, Nov 2011</v>
          </cell>
        </row>
        <row r="21">
          <cell r="B21" t="str">
            <v>CIA Educational Note: Use of Models, Jan 2017</v>
          </cell>
        </row>
        <row r="22">
          <cell r="B22" t="str">
            <v>Data Visualization for Model Controls, Financial Reporter, Mar 2017</v>
          </cell>
        </row>
        <row r="23">
          <cell r="B23" t="str">
            <v>Actuarial Modeling Systems: How Open We WANT Them to be vs. How Closed We NEED Them to be, The Modeling Platform, Nov 2017</v>
          </cell>
        </row>
        <row r="24">
          <cell r="B24" t="str">
            <v>Model Risk Management, American Academy of Actuaries, May 2019</v>
          </cell>
        </row>
        <row r="25">
          <cell r="B25" t="str">
            <v>The Importance of Centralization of Actuarial Modeling Functions, Part 1: Focus on Modularization and Reuse, The Modeling Platform, Nov 2019</v>
          </cell>
        </row>
        <row r="26">
          <cell r="B26" t="str">
            <v>The Importance of Centralization of Actuarial Modeling Functions, Part 2: DevOps – The Path to Actuarial Modernization and Consolidation, The Modeling Platform, Apr 2020</v>
          </cell>
        </row>
        <row r="27">
          <cell r="B27" t="str">
            <v>Assumption Governance, The Actuary, Jan 2021</v>
          </cell>
        </row>
        <row r="28">
          <cell r="B28" t="str">
            <v>“Raising the Bar” on Model Validation, SOA, Aug 2020</v>
          </cell>
        </row>
        <row r="29">
          <cell r="B29" t="str">
            <v>Reviewing, Validating and Auditing Actuarial Models, Valuation Actuary Symposium, Aug 2015</v>
          </cell>
        </row>
        <row r="30">
          <cell r="B30" t="str">
            <v>LAM-117-14: Key Rate Durations: Measures of Interest Rate Risk</v>
          </cell>
        </row>
        <row r="31">
          <cell r="B31" t="str">
            <v xml:space="preserve">LAM-118-14: Revisiting the Role of Insurance Company ALM w/in a RM Framework </v>
          </cell>
        </row>
        <row r="32">
          <cell r="B32" t="str">
            <v>LAM-130-15: Diversification: Consideration on Modelling Aspects &amp; Related Fungibility and Transferability, CRO, Oct 2013, pp. 1-18</v>
          </cell>
        </row>
        <row r="33">
          <cell r="B33" t="str">
            <v xml:space="preserve">LAM-131-19: Ch. 22 of Life Insurance Accounting, Asset/Liability Management </v>
          </cell>
        </row>
        <row r="34">
          <cell r="B34" t="str">
            <v>LAM-140-19: Asset Adequacy Analysis Practice Note, 2017, questions: 3, 5, 10-16, 18-20, 27, 29-31, 39, 42-60, 65-68, 71-82, 85 &amp; 89</v>
          </cell>
        </row>
        <row r="35">
          <cell r="B35" t="str">
            <v>LAM-146-19: Ch. 16 of ALM Management of Financial Institutions, Tilman, 2003</v>
          </cell>
        </row>
        <row r="36">
          <cell r="B36" t="str">
            <v>LAM-147-19: Ch 2 of ALM Management of Financial Institutions, Tilman, 2003</v>
          </cell>
        </row>
        <row r="37">
          <cell r="B37" t="str">
            <v>Investment Guarantees, Hardy, Mary, 2003 - Ch. 1: Investment Guarantees</v>
          </cell>
        </row>
        <row r="38">
          <cell r="B38" t="str">
            <v>Investment Guarantees, Hardy, Mary, 2003 - Ch. 2: Modeling Long-Term Stock Returns</v>
          </cell>
        </row>
        <row r="39">
          <cell r="B39" t="str">
            <v xml:space="preserve">Investment Guarantees, Hardy, Mary, 2003 - Ch. 6: Modeling the Guarantee Liability </v>
          </cell>
        </row>
        <row r="40">
          <cell r="B40" t="str">
            <v>Investment Guarantees, Hardy, Mary, 2003 - Ch. 7: A Review of Option Pricing Theory (pp. 115-125)</v>
          </cell>
        </row>
        <row r="41">
          <cell r="B41" t="str">
            <v>Investment Guarantees, Hardy, Mary, 2003 - Ch. 8: Dynamic Hedging for Separate Account Guarantees (pp. 133-143)</v>
          </cell>
        </row>
        <row r="42">
          <cell r="B42" t="str">
            <v>Investment Guarantees, Hardy, Mary, 2003 - Ch. 12: Guaranteed Annuity Options</v>
          </cell>
        </row>
        <row r="43">
          <cell r="B43" t="str">
            <v>Investment Guarantees, Hardy, Mary, 2003 - Ch. 13: Equity-Indexed Annuities</v>
          </cell>
        </row>
        <row r="44">
          <cell r="B44" t="str">
            <v>LAM-139-19: Simulation of a Guaranteed Minimum Annuity Benefit, Freedman, 2019; Excel Model - Stochastic Simulation of a GMAB Option (Accompanies Simulation of a GMAB)</v>
          </cell>
        </row>
        <row r="45">
          <cell r="B45" t="str">
            <v>LAM-148-19: Introduction to Economic Scenario Generators - Selecting and Specifying ESGs</v>
          </cell>
        </row>
        <row r="46">
          <cell r="B46" t="str">
            <v>Economic Scenario Generators: A Practical Guide, 2016, Ch. 1, 2, 4.1, 5, 6, 9, 10, 11.1 &amp; 11.3</v>
          </cell>
        </row>
        <row r="47">
          <cell r="B47" t="str">
            <v>Managing Investment Portfolios, Maginn, John L. and Tuttle, Donald L., 3rd Edition, 2007 - Ch. 3: Managing Institutional Investor Portfolios (section 4.1)</v>
          </cell>
        </row>
        <row r="48">
          <cell r="B48" t="str">
            <v>Managing Investment Portfolios, Maginn, John L. and Tuttle, Donald L., 3rd Edition, 2007 - Ch. 5: Asset Allocation (sections 2-4)</v>
          </cell>
        </row>
        <row r="49">
          <cell r="B49" t="str">
            <v>Managing Investment Portfolios, Maginn, John L. and Tuttle, Donald L., 3rd Edition, 2007 - Ch. 6: Fixed-Income Portfolio Management (sections 1-5)</v>
          </cell>
        </row>
        <row r="50">
          <cell r="B50" t="str">
            <v>Managing Investment Portfolios, Maginn, John L. and Tuttle, Donald L., 3rd Edition, 2007 - Ch. 8: Alternative Investments Portfolio Management (section 3)</v>
          </cell>
        </row>
        <row r="51">
          <cell r="B51" t="str">
            <v>Managing Investment Portfolios, Maginn, John L. and Tuttle, Donald L., 3rd Edition, 2007 - Ch.12: Evaluating Portfolio Performance (section 4)</v>
          </cell>
        </row>
        <row r="52">
          <cell r="B52" t="str">
            <v>Handbook of Fixed Income Securities, Fabozzi, Frank J., 9th Edition, 2021 - Ch. 4: Bond Pricing, Yield Measures and Total Return (pp. 76-94)</v>
          </cell>
        </row>
        <row r="53">
          <cell r="B53" t="str">
            <v>Handbook of Fixed Income Securities, Fabozzi, Frank J., 9th Edition, 2021 - Ch. 7: U.S. Treasury Securities (pp. 171-184)</v>
          </cell>
        </row>
        <row r="54">
          <cell r="B54" t="str">
            <v>Handbook of Fixed Income Securities, Fabozzi, Frank J., 9th Edition, 2021 - Ch. 8: Agency Debt Securities (pp. 185-196)</v>
          </cell>
        </row>
        <row r="55">
          <cell r="B55" t="str">
            <v>Handbook of Fixed Income Securities, Fabozzi, Frank J., 9th Edition, 2021 - Ch. 9: Municipal Bonds (pp. 201-206 &amp; 209-221)</v>
          </cell>
        </row>
        <row r="56">
          <cell r="B56" t="str">
            <v>Handbook of Fixed Income Securities, Fabozzi, Frank J., 9th Edition, 2021 - Ch. 10: Corporate Bonds (pp. 235-262, excluding exhibits 10-1 &amp; 10-2)</v>
          </cell>
        </row>
        <row r="57">
          <cell r="B57" t="str">
            <v>Handbook of Fixed Income Securities, Fabozzi, Frank J., 9th Edition, 2021 - Ch. 13: Commercial Paper (pp. 301-310)</v>
          </cell>
        </row>
        <row r="58">
          <cell r="B58" t="str">
            <v>Handbook of Fixed Income Securities, Fabozzi, Frank J., 9th Edition, 2021 - Ch. 14: Floating-Rate Securities</v>
          </cell>
        </row>
        <row r="59">
          <cell r="B59" t="str">
            <v>Handbook of Fixed Income Securities, Fabozzi, Frank J., 9th Edition, 2021 - Ch. 21: An Overview of Mortgages and the Mortgage Market</v>
          </cell>
        </row>
        <row r="60">
          <cell r="B60" t="str">
            <v>Handbook of Fixed Income Securities, Fabozzi, Frank J., 9th Edition, 2021 - Ch. 22: Agency Mortgage Passthrough Securities</v>
          </cell>
        </row>
        <row r="61">
          <cell r="B61" t="str">
            <v>Handbook of Fixed Income Securities, Fabozzi, Frank J., 9th Edition, 2021 - Ch. 23: Agency Collateralized Mortgage Obligations (pp. 499-508 &amp; 520-528)</v>
          </cell>
        </row>
        <row r="62">
          <cell r="B62" t="str">
            <v>Handbook of Fixed Income Securities, Fabozzi, Frank J., 9th Edition, 2021 - Ch. 30: Collateralized Loan Obligations</v>
          </cell>
        </row>
        <row r="63">
          <cell r="B63" t="str">
            <v>Handbook of Fixed Income Securities, Fabozzi, Frank J., 9th Edition, 2021 - Ch. 60: Financial Positions in the Bond Market (pp. 1485-1488)</v>
          </cell>
        </row>
        <row r="64">
          <cell r="B64" t="str">
            <v>Handbook of Fixed Income Securities, Fabozzi, Frank J., 9th Edition, 2021 - Ch. 64: Interest-Rate Swaps (pp. 1575-1580 &amp; 1588-1589)</v>
          </cell>
        </row>
        <row r="65">
          <cell r="B65" t="str">
            <v>Handbook of Fixed Income Securities, Fabozzi, Frank J., 9th Edition, 2021 - Ch. 68: Credit Derivatives (pp. 1657-1671)</v>
          </cell>
        </row>
        <row r="66">
          <cell r="B66" t="str">
            <v>LAM-151-23: High-Yield Bond Market Primer</v>
          </cell>
        </row>
        <row r="67">
          <cell r="B67" t="str">
            <v>LAM-153-23: Managing your Advisor: A Guide to Getting the Most Out of the Portfolio Management Process</v>
          </cell>
        </row>
        <row r="68">
          <cell r="B68" t="str">
            <v xml:space="preserve">LAM-154-23: Ch. 7 (sections 7.2-7.5 &amp; 7A) of Derivatives Markets, McDonald, 3rd Edition </v>
          </cell>
        </row>
        <row r="69">
          <cell r="B69" t="str">
            <v>LAM-155-23: Secured Overnight Financing Rate (SOFR)</v>
          </cell>
        </row>
        <row r="70">
          <cell r="B70" t="str">
            <v>LAM-158-F23:  Managing Liquidity Risk, Industry Practices and Recommendations for CROs, CRO Forum, 2019</v>
          </cell>
        </row>
        <row r="71">
          <cell r="B71" t="str">
            <v>LAM-XXX-24: Profiles of Alternative Assets  in Life Insurance Landscape</v>
          </cell>
        </row>
        <row r="73">
          <cell r="A73" t="str">
            <v>LO#1</v>
          </cell>
          <cell r="B73" t="str">
            <v>Retrieval</v>
          </cell>
        </row>
        <row r="74">
          <cell r="A74" t="str">
            <v>LO#2</v>
          </cell>
          <cell r="B74" t="str">
            <v>Comprehension</v>
          </cell>
        </row>
        <row r="75">
          <cell r="A75" t="str">
            <v>LO#3</v>
          </cell>
          <cell r="B75" t="str">
            <v>Analysis</v>
          </cell>
        </row>
        <row r="76">
          <cell r="A76" t="str">
            <v>LO#4</v>
          </cell>
          <cell r="B76" t="str">
            <v>Knowledge Utilization</v>
          </cell>
        </row>
        <row r="77">
          <cell r="A77" t="str">
            <v>LO#5</v>
          </cell>
        </row>
      </sheetData>
      <sheetData sheetId="2"/>
      <sheetData sheetId="3">
        <row r="9">
          <cell r="C9" t="str">
            <v>LO#1-9</v>
          </cell>
        </row>
        <row r="10">
          <cell r="C10" t="e">
            <v>#N/A</v>
          </cell>
        </row>
        <row r="11">
          <cell r="C11" t="e">
            <v>#N/A</v>
          </cell>
        </row>
        <row r="12">
          <cell r="C12" t="e">
            <v>#N/A</v>
          </cell>
        </row>
        <row r="13">
          <cell r="C13" t="e">
            <v>#N/A</v>
          </cell>
        </row>
        <row r="14">
          <cell r="C14" t="e">
            <v>#N/A</v>
          </cell>
        </row>
        <row r="15">
          <cell r="C15" t="e">
            <v>#N/A</v>
          </cell>
        </row>
        <row r="16">
          <cell r="C16" t="e">
            <v>#N/A</v>
          </cell>
        </row>
      </sheetData>
      <sheetData sheetId="4"/>
      <sheetData sheetId="5"/>
      <sheetData sheetId="6"/>
      <sheetData sheetId="7"/>
      <sheetData sheetId="8"/>
      <sheetData sheetId="9"/>
      <sheetData sheetId="10"/>
      <sheetData sheetId="11"/>
      <sheetData sheetId="12"/>
      <sheetData sheetId="13"/>
      <sheetData sheetId="14"/>
      <sheetData sheetId="15"/>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instructions"/>
      <sheetName val="syllabus list"/>
      <sheetName val="LO"/>
      <sheetName val="Q1"/>
      <sheetName val="Q1 Calc"/>
      <sheetName val="Q2"/>
      <sheetName val="Q3"/>
      <sheetName val="Q3 Calc"/>
      <sheetName val="Q4"/>
      <sheetName val="Q4 Calc (a)(i)"/>
      <sheetName val="Q4 Calc (a)(ii)"/>
      <sheetName val="Q4 Calc (b)(i)"/>
      <sheetName val="Q5"/>
      <sheetName val="Q6"/>
      <sheetName val="Q6 Calc A"/>
      <sheetName val="Q6 Calc C"/>
    </sheetNames>
    <sheetDataSet>
      <sheetData sheetId="0">
        <row r="2">
          <cell r="E2">
            <v>2024</v>
          </cell>
        </row>
      </sheetData>
      <sheetData sheetId="1">
        <row r="4">
          <cell r="B4" t="str">
            <v>Handbook of Fixed Income Securities, Fabozzi, Frank J., 9th Edition, 2021 - Ch. 49: Introduction to Multifactor Risk Models in Fixed Income and Their Applications</v>
          </cell>
        </row>
        <row r="5">
          <cell r="B5" t="str">
            <v>LAM-135-19: Stochastic Modeling, Theory and Reality from and Actuarial Perspective, sections I.A, I.B-I.B.3.a, I.B.4 &amp; I.D-I.D.3</v>
          </cell>
        </row>
        <row r="6">
          <cell r="B6" t="str">
            <v xml:space="preserve">LAM-137-19: Multi-state Transition Models with Actuarial Application, sections 1 &amp; 2 </v>
          </cell>
        </row>
        <row r="7">
          <cell r="B7" t="str">
            <v>LAM-138-19: A Practitioner's Guide to Generalized Linear Models, 1.1-1.108, 1.118-1.130 &amp; 3.1-3.14</v>
          </cell>
        </row>
        <row r="8">
          <cell r="B8" t="str">
            <v>LAM-141-19: Case Study: LTC Insurance First Principles Modeling</v>
          </cell>
        </row>
        <row r="9">
          <cell r="B9" t="str">
            <v>LAM-142-19: Case Study: LTC Insurance First Principles Modeling: Mortality Assumptions</v>
          </cell>
        </row>
        <row r="10">
          <cell r="B10" t="str">
            <v>LAM-143-19: Case Study: LTC Insurance First Principles Modeling: Lapse Assumptions</v>
          </cell>
        </row>
        <row r="11">
          <cell r="B11" t="str">
            <v>Stochastic Modeling is on the Rise, Product Matters, Nov 2016</v>
          </cell>
        </row>
        <row r="12">
          <cell r="B12" t="str">
            <v>Stochastic Analysis of Long-Term Multiple-Decrement Contracts, Actuarial Practice Forum, Jul 2008 (excluding Attachments)</v>
          </cell>
        </row>
        <row r="13">
          <cell r="B13" t="str">
            <v>Beware of Stochastic Model Risk!, Risk &amp; Rewards, Aug 2019</v>
          </cell>
        </row>
        <row r="14">
          <cell r="B14" t="str">
            <v>LAM-132-19: Cluster Analysis: A Spatial Approach to Actuarial Modeling</v>
          </cell>
        </row>
        <row r="15">
          <cell r="B15" t="str">
            <v>LAM-135-19: Stochastic Modeling, Theory and Reality from and Actuarial Perspective, section II.B.I</v>
          </cell>
        </row>
        <row r="16">
          <cell r="B16" t="str">
            <v>LAM-149-21: Application of Professional Judgement by Actuaries, 2020</v>
          </cell>
        </row>
        <row r="17">
          <cell r="B17" t="str">
            <v>LAM-157-F23: Reflection of Inflation, Interest Rates, Stock Market Volatility, and Potential Recession on Life Insurance Business, American Academy of Actuaries, 2022</v>
          </cell>
        </row>
        <row r="18">
          <cell r="B18" t="str">
            <v>Standards of Practice, Canadian Institute of Actuaries Actuarial Standards Board, 1440-1490</v>
          </cell>
        </row>
        <row r="19">
          <cell r="B19" t="str">
            <v>ASOP 56: Modeling, sections 3 &amp; 4</v>
          </cell>
        </row>
        <row r="20">
          <cell r="B20" t="str">
            <v>Model Efficiency Study Results, Nov 2011</v>
          </cell>
        </row>
        <row r="21">
          <cell r="B21" t="str">
            <v>CIA Educational Note: Use of Models, Jan 2017</v>
          </cell>
        </row>
        <row r="22">
          <cell r="B22" t="str">
            <v>Data Visualization for Model Controls, Financial Reporter, Mar 2017</v>
          </cell>
        </row>
        <row r="23">
          <cell r="B23" t="str">
            <v>Actuarial Modeling Systems: How Open We WANT Them to be vs. How Closed We NEED Them to be, The Modeling Platform, Nov 2017</v>
          </cell>
        </row>
        <row r="24">
          <cell r="B24" t="str">
            <v>Model Risk Management, American Academy of Actuaries, May 2019</v>
          </cell>
        </row>
        <row r="25">
          <cell r="B25" t="str">
            <v>The Importance of Centralization of Actuarial Modeling Functions, Part 1: Focus on Modularization and Reuse, The Modeling Platform, Nov 2019</v>
          </cell>
        </row>
        <row r="26">
          <cell r="B26" t="str">
            <v>The Importance of Centralization of Actuarial Modeling Functions, Part 2: DevOps – The Path to Actuarial Modernization and Consolidation, The Modeling Platform, Apr 2020</v>
          </cell>
        </row>
        <row r="27">
          <cell r="B27" t="str">
            <v>Assumption Governance, The Actuary, Jan 2021</v>
          </cell>
        </row>
        <row r="28">
          <cell r="B28" t="str">
            <v>“Raising the Bar” on Model Validation, SOA, Aug 2020</v>
          </cell>
        </row>
        <row r="29">
          <cell r="B29" t="str">
            <v>Reviewing, Validating and Auditing Actuarial Models, Valuation Actuary Symposium, Aug 2015</v>
          </cell>
        </row>
        <row r="30">
          <cell r="B30" t="str">
            <v>LAM-117-14: Key Rate Durations: Measures of Interest Rate Risk</v>
          </cell>
        </row>
        <row r="31">
          <cell r="B31" t="str">
            <v xml:space="preserve">LAM-118-14: Revisiting the Role of Insurance Company ALM w/in a RM Framework </v>
          </cell>
        </row>
        <row r="32">
          <cell r="B32" t="str">
            <v>LAM-130-15: Diversification: Consideration on Modelling Aspects &amp; Related Fungibility and Transferability, CRO, Oct 2013, pp. 1-18</v>
          </cell>
        </row>
        <row r="33">
          <cell r="B33" t="str">
            <v xml:space="preserve">LAM-131-19: Ch. 22 of Life Insurance Accounting, Asset/Liability Management </v>
          </cell>
        </row>
        <row r="34">
          <cell r="B34" t="str">
            <v>LAM-140-19: Asset Adequacy Analysis Practice Note, 2017, questions: 3, 5, 10-16, 18-20, 27, 29-31, 39, 42-60, 65-68, 71-82, 85 &amp; 89</v>
          </cell>
        </row>
        <row r="35">
          <cell r="B35" t="str">
            <v>LAM-146-19: Ch. 16 of ALM Management of Financial Institutions, Tilman, 2003</v>
          </cell>
        </row>
        <row r="36">
          <cell r="B36" t="str">
            <v>LAM-147-19: Ch 2 of ALM Management of Financial Institutions, Tilman, 2003</v>
          </cell>
        </row>
        <row r="37">
          <cell r="B37" t="str">
            <v>Investment Guarantees, Hardy, Mary, 2003 - Ch. 1: Investment Guarantees</v>
          </cell>
        </row>
        <row r="38">
          <cell r="B38" t="str">
            <v>Investment Guarantees, Hardy, Mary, 2003 - Ch. 2: Modeling Long-Term Stock Returns</v>
          </cell>
        </row>
        <row r="39">
          <cell r="B39" t="str">
            <v xml:space="preserve">Investment Guarantees, Hardy, Mary, 2003 - Ch. 6: Modeling the Guarantee Liability </v>
          </cell>
        </row>
        <row r="40">
          <cell r="B40" t="str">
            <v>Investment Guarantees, Hardy, Mary, 2003 - Ch. 7: A Review of Option Pricing Theory (pp. 115-125)</v>
          </cell>
        </row>
        <row r="41">
          <cell r="B41" t="str">
            <v>Investment Guarantees, Hardy, Mary, 2003 - Ch. 8: Dynamic Hedging for Separate Account Guarantees (pp. 133-143)</v>
          </cell>
        </row>
        <row r="42">
          <cell r="B42" t="str">
            <v>Investment Guarantees, Hardy, Mary, 2003 - Ch. 12: Guaranteed Annuity Options</v>
          </cell>
        </row>
        <row r="43">
          <cell r="B43" t="str">
            <v>Investment Guarantees, Hardy, Mary, 2003 - Ch. 13: Equity-Indexed Annuities</v>
          </cell>
        </row>
        <row r="44">
          <cell r="B44" t="str">
            <v>LAM-139-19: Simulation of a Guaranteed Minimum Annuity Benefit, Freedman, 2019; Excel Model - Stochastic Simulation of a GMAB Option (Accompanies Simulation of a GMAB)</v>
          </cell>
        </row>
        <row r="45">
          <cell r="B45" t="str">
            <v>LAM-148-19: Introduction to Economic Scenario Generators - Selecting and Specifying ESGs</v>
          </cell>
        </row>
        <row r="46">
          <cell r="B46" t="str">
            <v>Economic Scenario Generators: A Practical Guide, 2016, Ch. 1, 2, 4.1, 5, 6, 9, 10, 11.1 &amp; 11.3</v>
          </cell>
        </row>
        <row r="47">
          <cell r="B47" t="str">
            <v>Managing Investment Portfolios, Maginn, John L. and Tuttle, Donald L., 3rd Edition, 2007 - Ch. 3: Managing Institutional Investor Portfolios (section 4.1)</v>
          </cell>
        </row>
        <row r="48">
          <cell r="B48" t="str">
            <v>Managing Investment Portfolios, Maginn, John L. and Tuttle, Donald L., 3rd Edition, 2007 - Ch. 5: Asset Allocation (sections 2-4)</v>
          </cell>
        </row>
        <row r="49">
          <cell r="B49" t="str">
            <v>Managing Investment Portfolios, Maginn, John L. and Tuttle, Donald L., 3rd Edition, 2007 - Ch. 6: Fixed-Income Portfolio Management (sections 1-5)</v>
          </cell>
        </row>
        <row r="50">
          <cell r="B50" t="str">
            <v>Managing Investment Portfolios, Maginn, John L. and Tuttle, Donald L., 3rd Edition, 2007 - Ch. 8: Alternative Investments Portfolio Management (section 3)</v>
          </cell>
        </row>
        <row r="51">
          <cell r="B51" t="str">
            <v>Managing Investment Portfolios, Maginn, John L. and Tuttle, Donald L., 3rd Edition, 2007 - Ch.12: Evaluating Portfolio Performance (section 4)</v>
          </cell>
        </row>
        <row r="52">
          <cell r="B52" t="str">
            <v>Handbook of Fixed Income Securities, Fabozzi, Frank J., 9th Edition, 2021 - Ch. 4: Bond Pricing, Yield Measures and Total Return (pp. 76-94)</v>
          </cell>
        </row>
        <row r="53">
          <cell r="B53" t="str">
            <v>Handbook of Fixed Income Securities, Fabozzi, Frank J., 9th Edition, 2021 - Ch. 7: U.S. Treasury Securities (pp. 171-184)</v>
          </cell>
        </row>
        <row r="54">
          <cell r="B54" t="str">
            <v>Handbook of Fixed Income Securities, Fabozzi, Frank J., 9th Edition, 2021 - Ch. 8: Agency Debt Securities (pp. 185-196)</v>
          </cell>
        </row>
        <row r="55">
          <cell r="B55" t="str">
            <v>Handbook of Fixed Income Securities, Fabozzi, Frank J., 9th Edition, 2021 - Ch. 9: Municipal Bonds (pp. 201-206 &amp; 209-221)</v>
          </cell>
        </row>
        <row r="56">
          <cell r="B56" t="str">
            <v>Handbook of Fixed Income Securities, Fabozzi, Frank J., 9th Edition, 2021 - Ch. 10: Corporate Bonds (pp. 235-262, excluding exhibits 10-1 &amp; 10-2)</v>
          </cell>
        </row>
        <row r="57">
          <cell r="B57" t="str">
            <v>Handbook of Fixed Income Securities, Fabozzi, Frank J., 9th Edition, 2021 - Ch. 13: Commercial Paper (pp. 301-310)</v>
          </cell>
        </row>
        <row r="58">
          <cell r="B58" t="str">
            <v>Handbook of Fixed Income Securities, Fabozzi, Frank J., 9th Edition, 2021 - Ch. 14: Floating-Rate Securities</v>
          </cell>
        </row>
        <row r="59">
          <cell r="B59" t="str">
            <v>Handbook of Fixed Income Securities, Fabozzi, Frank J., 9th Edition, 2021 - Ch. 21: An Overview of Mortgages and the Mortgage Market</v>
          </cell>
        </row>
        <row r="60">
          <cell r="B60" t="str">
            <v>Handbook of Fixed Income Securities, Fabozzi, Frank J., 9th Edition, 2021 - Ch. 22: Agency Mortgage Passthrough Securities</v>
          </cell>
        </row>
        <row r="61">
          <cell r="B61" t="str">
            <v>Handbook of Fixed Income Securities, Fabozzi, Frank J., 9th Edition, 2021 - Ch. 23: Agency Collateralized Mortgage Obligations (pp. 499-508 &amp; 520-528)</v>
          </cell>
        </row>
        <row r="62">
          <cell r="B62" t="str">
            <v>Handbook of Fixed Income Securities, Fabozzi, Frank J., 9th Edition, 2021 - Ch. 30: Collateralized Loan Obligations</v>
          </cell>
        </row>
        <row r="63">
          <cell r="B63" t="str">
            <v>Handbook of Fixed Income Securities, Fabozzi, Frank J., 9th Edition, 2021 - Ch. 60: Financial Positions in the Bond Market (pp. 1485-1488)</v>
          </cell>
        </row>
        <row r="64">
          <cell r="B64" t="str">
            <v>Handbook of Fixed Income Securities, Fabozzi, Frank J., 9th Edition, 2021 - Ch. 64: Interest-Rate Swaps (pp. 1575-1580 &amp; 1588-1589)</v>
          </cell>
        </row>
        <row r="65">
          <cell r="B65" t="str">
            <v>Handbook of Fixed Income Securities, Fabozzi, Frank J., 9th Edition, 2021 - Ch. 68: Credit Derivatives (pp. 1657-1671)</v>
          </cell>
        </row>
        <row r="66">
          <cell r="B66" t="str">
            <v>LAM-151-23: High-Yield Bond Market Primer</v>
          </cell>
        </row>
        <row r="67">
          <cell r="B67" t="str">
            <v>LAM-153-23: Managing your Advisor: A Guide to Getting the Most Out of the Portfolio Management Process</v>
          </cell>
        </row>
        <row r="68">
          <cell r="B68" t="str">
            <v xml:space="preserve">LAM-154-23: Ch. 7 (sections 7.2-7.5 &amp; 7A) of Derivatives Markets, McDonald, 3rd Edition </v>
          </cell>
        </row>
        <row r="69">
          <cell r="B69" t="str">
            <v>LAM-155-23: Secured Overnight Financing Rate (SOFR)</v>
          </cell>
        </row>
        <row r="70">
          <cell r="B70" t="str">
            <v>LAM-158-F23:  Managing Liquidity Risk, Industry Practices and Recommendations for CROs, CRO Forum, 2019</v>
          </cell>
        </row>
        <row r="71">
          <cell r="B71" t="str">
            <v>LAM-XXX-24: Profiles of Alternative Assets  in Life Insurance Landscape</v>
          </cell>
        </row>
        <row r="73">
          <cell r="A73" t="str">
            <v>LO#1</v>
          </cell>
          <cell r="B73" t="str">
            <v>Retrieval</v>
          </cell>
        </row>
        <row r="74">
          <cell r="A74" t="str">
            <v>LO#2</v>
          </cell>
          <cell r="B74" t="str">
            <v>Comprehension</v>
          </cell>
        </row>
        <row r="75">
          <cell r="A75" t="str">
            <v>LO#3</v>
          </cell>
          <cell r="B75" t="str">
            <v>Analysis</v>
          </cell>
        </row>
        <row r="76">
          <cell r="A76" t="str">
            <v>LO#4</v>
          </cell>
          <cell r="B76" t="str">
            <v>Knowledge Utilization</v>
          </cell>
        </row>
        <row r="77">
          <cell r="A77" t="str">
            <v>LO#5</v>
          </cell>
        </row>
      </sheetData>
      <sheetData sheetId="2" refreshError="1"/>
      <sheetData sheetId="3">
        <row r="9">
          <cell r="C9" t="str">
            <v>LO#1-9</v>
          </cell>
        </row>
        <row r="10">
          <cell r="C10" t="e">
            <v>#N/A</v>
          </cell>
        </row>
        <row r="11">
          <cell r="C11" t="e">
            <v>#N/A</v>
          </cell>
        </row>
        <row r="12">
          <cell r="C12" t="e">
            <v>#N/A</v>
          </cell>
        </row>
        <row r="13">
          <cell r="C13" t="e">
            <v>#N/A</v>
          </cell>
        </row>
        <row r="14">
          <cell r="C14" t="e">
            <v>#N/A</v>
          </cell>
        </row>
        <row r="15">
          <cell r="C15" t="e">
            <v>#N/A</v>
          </cell>
        </row>
        <row r="16">
          <cell r="C16" t="e">
            <v>#N/A</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Question 4 (c)"/>
    </sheetNames>
    <sheetDataSet>
      <sheetData sheetId="0"/>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andidate #"/>
      <sheetName val=" part d(4 points)"/>
    </sheetNames>
    <sheetDataSet>
      <sheetData sheetId="0"/>
      <sheetData sheetId="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andidate #"/>
      <sheetName val=" part d(4 points)"/>
    </sheetNames>
    <sheetDataSet>
      <sheetData sheetId="0"/>
      <sheetData sheetId="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Cover "/>
      <sheetName val="Q LPM Fall 2024 5(c)"/>
      <sheetName val="A LPM Fall 2024 5(c)"/>
      <sheetName val="Q LPM Fall 2024 5(d)"/>
      <sheetName val="A LPM Fall 2024 5(d)"/>
      <sheetName val="Q LPM Fall 2020 6(b)"/>
      <sheetName val="A LPM Fall 2020 6(b)"/>
    </sheetNames>
    <sheetDataSet>
      <sheetData sheetId="0" refreshError="1"/>
      <sheetData sheetId="1" refreshError="1"/>
      <sheetData sheetId="2" refreshError="1"/>
      <sheetData sheetId="3" refreshError="1"/>
      <sheetData sheetId="4" refreshError="1"/>
      <sheetData sheetId="5" refreshError="1"/>
      <sheetData sheetId="6" refreshError="1"/>
    </sheetDataSet>
  </externalBook>
</externalLink>
</file>

<file path=xl/persons/person.xml><?xml version="1.0" encoding="utf-8"?>
<personList xmlns="http://schemas.microsoft.com/office/spreadsheetml/2018/threadedcomments" xmlns:x="http://schemas.openxmlformats.org/spreadsheetml/2006/main">
  <person displayName="Chin Yew Kok" id="{EDFB2A0D-0E15-8143-812D-D0DB6804F6ED}" userId="S::ckok@coachingactuaries.com::e198c687-1cfd-4916-9c90-afa99905bd20" providerId="AD"/>
</personList>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A7" dT="2025-06-20T15:05:49.20" personId="{EDFB2A0D-0E15-8143-812D-D0DB6804F6ED}" id="{A01D35C4-8552-F24F-B86D-38E6DD985686}">
    <text>In the original spreadsheet, this was "Effective Duration." I changed it to "Key Rate Duration" to reflect that each value in this row corresponds to a specific maturity, not a parallel shift. This should hopefully remove the ambiguity and allow:
- Part (i) to have only one solution
- Part (ii) to be solvable</text>
  </threadedComment>
</ThreadedComments>
</file>

<file path=xl/threadedComments/threadedComment2.xml><?xml version="1.0" encoding="utf-8"?>
<ThreadedComments xmlns="http://schemas.microsoft.com/office/spreadsheetml/2018/threadedcomments" xmlns:x="http://schemas.openxmlformats.org/spreadsheetml/2006/main">
  <threadedComment ref="A15" dT="2025-06-20T16:15:19.01" personId="{EDFB2A0D-0E15-8143-812D-D0DB6804F6ED}" id="{8B61F79A-1D8D-4F4F-B1EB-81670BD6B9A6}">
    <text>New solution tab added here</text>
  </threadedComment>
</ThreadedComments>
</file>

<file path=xl/threadedComments/threadedComment3.xml><?xml version="1.0" encoding="utf-8"?>
<ThreadedComments xmlns="http://schemas.microsoft.com/office/spreadsheetml/2018/threadedcomments" xmlns:x="http://schemas.openxmlformats.org/spreadsheetml/2006/main">
  <threadedComment ref="A35" dT="2025-06-20T16:14:50.14" personId="{EDFB2A0D-0E15-8143-812D-D0DB6804F6ED}" id="{482E0A40-3DC8-0247-B119-C842F1E214D6}">
    <text>This section about (c)(iii) needs to be removed because it's not part of the syllabus (it's also excluded from the question and solution documents)</text>
  </threadedComment>
</ThreadedComments>
</file>

<file path=xl/threadedComments/threadedComment4.xml><?xml version="1.0" encoding="utf-8"?>
<ThreadedComments xmlns="http://schemas.microsoft.com/office/spreadsheetml/2018/threadedcomments" xmlns:x="http://schemas.openxmlformats.org/spreadsheetml/2006/main">
  <threadedComment ref="A24" dT="2025-06-20T16:23:44.39" personId="{EDFB2A0D-0E15-8143-812D-D0DB6804F6ED}" id="{4868F6EC-424A-8F42-AF43-475F7FD27BDA}">
    <text>Solution tab added</text>
  </threadedComment>
</ThreadedComments>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bin"/><Relationship Id="rId4" Type="http://schemas.microsoft.com/office/2017/10/relationships/threadedComment" Target="../threadedComments/threadedComment1.xml"/></Relationships>
</file>

<file path=xl/worksheets/_rels/sheet6.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4.bin"/><Relationship Id="rId4" Type="http://schemas.microsoft.com/office/2017/10/relationships/threadedComment" Target="../threadedComments/threadedComment2.xml"/></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3" Type="http://schemas.microsoft.com/office/2017/10/relationships/threadedComment" Target="../threadedComments/threadedComment3.xml"/><Relationship Id="rId2" Type="http://schemas.openxmlformats.org/officeDocument/2006/relationships/comments" Target="../comments3.xml"/><Relationship Id="rId1" Type="http://schemas.openxmlformats.org/officeDocument/2006/relationships/vmlDrawing" Target="../drawings/vmlDrawing3.vml"/></Relationships>
</file>

<file path=xl/worksheets/_rels/sheet11.xml.rels><?xml version="1.0" encoding="UTF-8" standalone="yes"?>
<Relationships xmlns="http://schemas.openxmlformats.org/package/2006/relationships"><Relationship Id="rId3" Type="http://schemas.microsoft.com/office/2017/10/relationships/threadedComment" Target="../threadedComments/threadedComment4.xml"/><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2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0.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1.bin"/></Relationships>
</file>

<file path=xl/worksheets/_rels/sheet2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2.bin"/></Relationships>
</file>

<file path=xl/worksheets/_rels/sheet28.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3.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B8A0C71-A57E-4CC4-B624-9F579DF35643}">
  <sheetPr>
    <tabColor rgb="FF0070C0"/>
    <pageSetUpPr autoPageBreaks="0"/>
  </sheetPr>
  <dimension ref="A6:K21"/>
  <sheetViews>
    <sheetView showGridLines="0" tabSelected="1" zoomScale="115" zoomScaleNormal="115" workbookViewId="0"/>
  </sheetViews>
  <sheetFormatPr defaultRowHeight="14.4"/>
  <cols>
    <col min="1" max="16384" width="8.796875" style="254"/>
  </cols>
  <sheetData>
    <row r="6" spans="1:10" ht="33.6">
      <c r="A6" s="411" t="s">
        <v>435</v>
      </c>
      <c r="B6" s="411"/>
      <c r="C6" s="411"/>
      <c r="D6" s="411"/>
      <c r="E6" s="411"/>
      <c r="F6" s="411"/>
      <c r="G6" s="411"/>
      <c r="H6" s="411"/>
      <c r="I6" s="411"/>
      <c r="J6" s="411"/>
    </row>
    <row r="7" spans="1:10" ht="6" customHeight="1">
      <c r="A7" s="412"/>
      <c r="B7" s="412"/>
      <c r="C7" s="412"/>
      <c r="D7" s="412"/>
      <c r="E7" s="412"/>
      <c r="F7" s="412"/>
      <c r="G7" s="412"/>
      <c r="H7" s="412"/>
      <c r="I7" s="412"/>
      <c r="J7" s="412"/>
    </row>
    <row r="8" spans="1:10" ht="21">
      <c r="A8" s="413" t="s">
        <v>445</v>
      </c>
      <c r="B8" s="413"/>
      <c r="C8" s="413"/>
      <c r="D8" s="413"/>
      <c r="E8" s="413"/>
      <c r="F8" s="413"/>
      <c r="G8" s="413"/>
      <c r="H8" s="413"/>
      <c r="I8" s="413"/>
      <c r="J8" s="413"/>
    </row>
    <row r="10" spans="1:10" ht="58.2" customHeight="1">
      <c r="A10" s="414" t="s">
        <v>436</v>
      </c>
      <c r="B10" s="415" t="s">
        <v>437</v>
      </c>
      <c r="C10" s="415"/>
      <c r="D10" s="415"/>
      <c r="E10" s="415"/>
      <c r="F10" s="415"/>
      <c r="G10" s="415"/>
      <c r="H10" s="415"/>
      <c r="I10" s="415"/>
      <c r="J10" s="415"/>
    </row>
    <row r="11" spans="1:10">
      <c r="B11" s="416"/>
      <c r="C11" s="416"/>
      <c r="D11" s="416"/>
      <c r="E11" s="416"/>
      <c r="F11" s="416"/>
      <c r="G11" s="416"/>
      <c r="H11" s="416"/>
      <c r="I11" s="416"/>
      <c r="J11" s="416"/>
    </row>
    <row r="12" spans="1:10" ht="30" customHeight="1">
      <c r="A12" s="414" t="s">
        <v>436</v>
      </c>
      <c r="B12" s="415" t="s">
        <v>438</v>
      </c>
      <c r="C12" s="415"/>
      <c r="D12" s="415"/>
      <c r="E12" s="415"/>
      <c r="F12" s="415"/>
      <c r="G12" s="415"/>
      <c r="H12" s="415"/>
      <c r="I12" s="415"/>
      <c r="J12" s="415"/>
    </row>
    <row r="13" spans="1:10">
      <c r="B13" s="416"/>
      <c r="C13" s="416"/>
      <c r="D13" s="416"/>
      <c r="E13" s="416"/>
      <c r="F13" s="416"/>
      <c r="G13" s="416"/>
      <c r="H13" s="416"/>
      <c r="I13" s="416"/>
      <c r="J13" s="416"/>
    </row>
    <row r="14" spans="1:10" ht="45.6" customHeight="1">
      <c r="A14" s="414" t="s">
        <v>436</v>
      </c>
      <c r="B14" s="415" t="s">
        <v>439</v>
      </c>
      <c r="C14" s="415"/>
      <c r="D14" s="415"/>
      <c r="E14" s="415"/>
      <c r="F14" s="415"/>
      <c r="G14" s="415"/>
      <c r="H14" s="415"/>
      <c r="I14" s="415"/>
      <c r="J14" s="415"/>
    </row>
    <row r="15" spans="1:10">
      <c r="B15" s="416"/>
      <c r="C15" s="416"/>
      <c r="D15" s="416"/>
      <c r="E15" s="416"/>
      <c r="F15" s="416"/>
      <c r="G15" s="416"/>
      <c r="H15" s="416"/>
      <c r="I15" s="416"/>
      <c r="J15" s="416"/>
    </row>
    <row r="16" spans="1:10" ht="55.8" customHeight="1">
      <c r="A16" s="414" t="s">
        <v>436</v>
      </c>
      <c r="B16" s="415" t="s">
        <v>440</v>
      </c>
      <c r="C16" s="415"/>
      <c r="D16" s="415"/>
      <c r="E16" s="415"/>
      <c r="F16" s="415"/>
      <c r="G16" s="415"/>
      <c r="H16" s="415"/>
      <c r="I16" s="415"/>
      <c r="J16" s="415"/>
    </row>
    <row r="17" spans="1:11">
      <c r="B17" s="416"/>
      <c r="C17" s="416"/>
      <c r="D17" s="416"/>
      <c r="E17" s="416"/>
      <c r="F17" s="416"/>
      <c r="G17" s="416"/>
      <c r="H17" s="416"/>
      <c r="I17" s="416"/>
      <c r="J17" s="416"/>
      <c r="K17" s="417"/>
    </row>
    <row r="18" spans="1:11" ht="44.4" customHeight="1">
      <c r="A18" s="414" t="s">
        <v>436</v>
      </c>
      <c r="B18" s="415" t="s">
        <v>441</v>
      </c>
      <c r="C18" s="415"/>
      <c r="D18" s="415"/>
      <c r="E18" s="415"/>
      <c r="F18" s="415"/>
      <c r="G18" s="415"/>
      <c r="H18" s="415"/>
      <c r="I18" s="415"/>
      <c r="J18" s="415"/>
    </row>
    <row r="21" spans="1:11">
      <c r="B21" s="418" t="s">
        <v>442</v>
      </c>
      <c r="C21" s="418"/>
      <c r="D21" s="419" t="s">
        <v>443</v>
      </c>
      <c r="E21" s="419"/>
      <c r="F21" s="419"/>
      <c r="G21" s="419"/>
      <c r="H21" s="420" t="s">
        <v>444</v>
      </c>
      <c r="I21" s="420"/>
      <c r="J21" s="420"/>
    </row>
  </sheetData>
  <mergeCells count="10">
    <mergeCell ref="B18:J18"/>
    <mergeCell ref="B21:C21"/>
    <mergeCell ref="D21:G21"/>
    <mergeCell ref="H21:J21"/>
    <mergeCell ref="A6:J6"/>
    <mergeCell ref="A8:J8"/>
    <mergeCell ref="B10:J10"/>
    <mergeCell ref="B12:J12"/>
    <mergeCell ref="B14:J14"/>
    <mergeCell ref="B16:J16"/>
  </mergeCells>
  <pageMargins left="0.7" right="0.7" top="0.75" bottom="0.75" header="0.3" footer="0.3"/>
  <pageSetup orientation="portrait" horizontalDpi="1200" verticalDpi="120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4C7AF2-61E9-494C-8613-E673AA53B3B5}">
  <sheetPr>
    <tabColor theme="1"/>
  </sheetPr>
  <dimension ref="A1"/>
  <sheetViews>
    <sheetView workbookViewId="0"/>
  </sheetViews>
  <sheetFormatPr defaultRowHeight="13.8"/>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E9FD9AB-01B1-484F-8F62-438EB7BEE75C}">
  <dimension ref="A1:H36"/>
  <sheetViews>
    <sheetView workbookViewId="0">
      <selection activeCell="N43" sqref="N43"/>
    </sheetView>
  </sheetViews>
  <sheetFormatPr defaultColWidth="8.796875" defaultRowHeight="13.8"/>
  <cols>
    <col min="1" max="1" width="9.69921875" customWidth="1"/>
  </cols>
  <sheetData>
    <row r="1" spans="1:8" ht="15.6">
      <c r="A1" s="3" t="s">
        <v>2</v>
      </c>
      <c r="B1" s="3">
        <v>3.0000000000000001E-3</v>
      </c>
      <c r="C1" s="3"/>
      <c r="D1" s="3"/>
      <c r="E1" s="3"/>
      <c r="F1" s="3"/>
      <c r="G1" s="3"/>
      <c r="H1" s="3"/>
    </row>
    <row r="2" spans="1:8" ht="18">
      <c r="A2" s="3" t="s">
        <v>8</v>
      </c>
      <c r="B2" s="3">
        <f>6.5*10^-4</f>
        <v>6.5000000000000008E-4</v>
      </c>
      <c r="C2" s="3"/>
      <c r="D2" s="3"/>
      <c r="E2" s="3"/>
      <c r="F2" s="3"/>
      <c r="G2" s="3"/>
      <c r="H2" s="3"/>
    </row>
    <row r="3" spans="1:8" ht="18">
      <c r="A3" s="3" t="s">
        <v>9</v>
      </c>
      <c r="B3" s="3">
        <v>0.1</v>
      </c>
      <c r="C3" s="3"/>
      <c r="D3" s="3"/>
      <c r="E3" s="3"/>
      <c r="F3" s="3"/>
      <c r="G3" s="3"/>
      <c r="H3" s="3"/>
    </row>
    <row r="4" spans="1:8" ht="15.6">
      <c r="A4" s="3" t="s">
        <v>3</v>
      </c>
      <c r="B4" s="3">
        <v>0.6</v>
      </c>
      <c r="C4" s="3"/>
      <c r="D4" s="3"/>
      <c r="E4" s="3"/>
      <c r="F4" s="3"/>
      <c r="G4" s="3"/>
      <c r="H4" s="3"/>
    </row>
    <row r="5" spans="1:8" ht="18">
      <c r="A5" s="3" t="s">
        <v>10</v>
      </c>
      <c r="B5" s="3">
        <v>400</v>
      </c>
      <c r="C5" s="3"/>
      <c r="D5" s="3"/>
      <c r="E5" s="3"/>
      <c r="F5" s="3"/>
      <c r="G5" s="3"/>
      <c r="H5" s="3"/>
    </row>
    <row r="6" spans="1:8" ht="18">
      <c r="A6" s="3" t="s">
        <v>11</v>
      </c>
      <c r="B6" s="3">
        <v>450</v>
      </c>
      <c r="C6" s="3"/>
      <c r="D6" s="3"/>
      <c r="E6" s="3"/>
      <c r="F6" s="3"/>
      <c r="G6" s="3"/>
      <c r="H6" s="3"/>
    </row>
    <row r="7" spans="1:8" ht="18.600000000000001">
      <c r="A7" s="3" t="s">
        <v>12</v>
      </c>
      <c r="B7" s="3">
        <v>3.5999999999999999E-3</v>
      </c>
      <c r="C7" s="3"/>
      <c r="D7" s="3"/>
      <c r="E7" s="3"/>
      <c r="F7" s="3"/>
      <c r="G7" s="3"/>
      <c r="H7" s="3"/>
    </row>
    <row r="8" spans="1:8" ht="15.6">
      <c r="A8" s="3"/>
      <c r="B8" s="3"/>
      <c r="C8" s="3"/>
      <c r="D8" s="3"/>
      <c r="E8" s="3"/>
      <c r="F8" s="3"/>
      <c r="G8" s="3"/>
      <c r="H8" s="3"/>
    </row>
    <row r="9" spans="1:8" ht="15.6">
      <c r="A9" s="3"/>
      <c r="B9" s="3"/>
      <c r="C9" s="3"/>
      <c r="D9" s="3"/>
      <c r="E9" s="3"/>
      <c r="F9" s="3"/>
      <c r="G9" s="3"/>
      <c r="H9" s="3"/>
    </row>
    <row r="10" spans="1:8" ht="15.6">
      <c r="A10" s="3" t="s">
        <v>4</v>
      </c>
      <c r="B10" s="3"/>
      <c r="C10" s="3"/>
      <c r="D10" s="3"/>
      <c r="E10" s="3"/>
      <c r="F10" s="3"/>
      <c r="G10" s="3"/>
      <c r="H10" s="3"/>
    </row>
    <row r="11" spans="1:8" ht="14.4">
      <c r="A11" s="238" t="s">
        <v>0</v>
      </c>
      <c r="B11" s="239"/>
      <c r="C11" s="239"/>
      <c r="D11" s="239"/>
      <c r="E11" s="239"/>
    </row>
    <row r="12" spans="1:8">
      <c r="A12" t="s">
        <v>5</v>
      </c>
      <c r="B12" s="2"/>
    </row>
    <row r="15" spans="1:8" ht="14.4">
      <c r="A15" s="238" t="s">
        <v>1</v>
      </c>
      <c r="B15" s="239"/>
      <c r="C15" s="239"/>
      <c r="D15" s="239"/>
      <c r="E15" s="239"/>
    </row>
    <row r="30" spans="1:8">
      <c r="A30" s="240" t="s">
        <v>13</v>
      </c>
      <c r="B30" s="240"/>
      <c r="C30" s="240"/>
      <c r="D30" s="240"/>
      <c r="E30" s="240"/>
      <c r="F30" s="240"/>
      <c r="G30" s="240"/>
      <c r="H30" s="240"/>
    </row>
    <row r="31" spans="1:8" ht="18" customHeight="1">
      <c r="A31" s="240"/>
      <c r="B31" s="240"/>
      <c r="C31" s="240"/>
      <c r="D31" s="240"/>
      <c r="E31" s="240"/>
      <c r="F31" s="240"/>
      <c r="G31" s="240"/>
      <c r="H31" s="240"/>
    </row>
    <row r="32" spans="1:8" ht="14.4">
      <c r="A32" s="238" t="s">
        <v>0</v>
      </c>
      <c r="B32" s="239"/>
      <c r="C32" s="239"/>
      <c r="D32" s="239"/>
      <c r="E32" s="239"/>
    </row>
    <row r="33" spans="1:5">
      <c r="A33" t="s">
        <v>6</v>
      </c>
      <c r="C33" s="2"/>
    </row>
    <row r="36" spans="1:5" ht="14.4">
      <c r="A36" s="238" t="s">
        <v>1</v>
      </c>
      <c r="B36" s="239"/>
      <c r="C36" s="239"/>
      <c r="D36" s="239"/>
      <c r="E36" s="239"/>
    </row>
  </sheetData>
  <mergeCells count="5">
    <mergeCell ref="A11:E11"/>
    <mergeCell ref="A15:E15"/>
    <mergeCell ref="A32:E32"/>
    <mergeCell ref="A36:E36"/>
    <mergeCell ref="A30:H31"/>
  </mergeCells>
  <pageMargins left="0.7" right="0.7" top="0.75" bottom="0.75" header="0.3" footer="0.3"/>
  <pageSetup orientation="portrait" horizontalDpi="240" verticalDpi="24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A4F64AC-1C5F-6F43-A3D6-704713B07CEA}">
  <dimension ref="A1:M32"/>
  <sheetViews>
    <sheetView workbookViewId="0">
      <selection activeCell="L46" sqref="L46"/>
    </sheetView>
  </sheetViews>
  <sheetFormatPr defaultColWidth="8.796875" defaultRowHeight="13.8"/>
  <cols>
    <col min="1" max="1" width="12.69921875" customWidth="1"/>
  </cols>
  <sheetData>
    <row r="1" spans="1:13" ht="14.4">
      <c r="A1" s="8" t="s">
        <v>23</v>
      </c>
      <c r="B1" s="4"/>
      <c r="C1" s="4"/>
      <c r="D1" s="4"/>
      <c r="E1" s="4"/>
      <c r="F1" s="4"/>
      <c r="G1" s="4"/>
      <c r="H1" s="4"/>
      <c r="I1" s="4"/>
      <c r="J1" s="4"/>
      <c r="K1" s="4"/>
      <c r="L1" s="4"/>
      <c r="M1" s="4"/>
    </row>
    <row r="2" spans="1:13" ht="14.4">
      <c r="A2" s="8"/>
      <c r="B2" s="4"/>
      <c r="C2" s="4"/>
      <c r="D2" s="4"/>
      <c r="E2" s="4"/>
      <c r="F2" s="4"/>
      <c r="G2" s="4"/>
      <c r="H2" s="4"/>
      <c r="I2" s="4"/>
      <c r="J2" s="4"/>
      <c r="K2" s="4"/>
      <c r="L2" s="4"/>
      <c r="M2" s="4"/>
    </row>
    <row r="3" spans="1:13" ht="14.4">
      <c r="A3" s="6" t="s">
        <v>14</v>
      </c>
      <c r="B3" s="6">
        <v>1</v>
      </c>
      <c r="C3" s="6">
        <v>2</v>
      </c>
      <c r="D3" s="6">
        <v>3</v>
      </c>
      <c r="E3" s="6">
        <v>4</v>
      </c>
      <c r="F3" s="6">
        <v>5</v>
      </c>
      <c r="G3" s="6">
        <v>6</v>
      </c>
      <c r="H3" s="6">
        <v>7</v>
      </c>
      <c r="I3" s="6">
        <v>8</v>
      </c>
      <c r="J3" s="6">
        <v>9</v>
      </c>
      <c r="K3" s="6">
        <v>10</v>
      </c>
      <c r="L3" s="6">
        <v>11</v>
      </c>
      <c r="M3" s="6">
        <v>12</v>
      </c>
    </row>
    <row r="4" spans="1:13" ht="15.6">
      <c r="A4" s="6" t="s">
        <v>22</v>
      </c>
      <c r="B4" s="6">
        <v>50</v>
      </c>
      <c r="C4" s="6">
        <v>39</v>
      </c>
      <c r="D4" s="6">
        <v>32</v>
      </c>
      <c r="E4" s="6">
        <v>38</v>
      </c>
      <c r="F4" s="6">
        <v>47</v>
      </c>
      <c r="G4" s="6">
        <v>46</v>
      </c>
      <c r="H4" s="6">
        <v>50</v>
      </c>
      <c r="I4" s="6">
        <v>43</v>
      </c>
      <c r="J4" s="6">
        <v>36</v>
      </c>
      <c r="K4" s="6">
        <v>43</v>
      </c>
      <c r="L4" s="6">
        <v>39</v>
      </c>
      <c r="M4" s="6">
        <v>40</v>
      </c>
    </row>
    <row r="5" spans="1:13" ht="15.6">
      <c r="A5" s="6" t="s">
        <v>21</v>
      </c>
      <c r="B5" s="5">
        <v>8</v>
      </c>
      <c r="C5" s="5">
        <v>7</v>
      </c>
      <c r="D5" s="5">
        <v>4</v>
      </c>
      <c r="E5" s="5">
        <v>6</v>
      </c>
      <c r="F5" s="5">
        <v>5</v>
      </c>
      <c r="G5" s="5">
        <v>8</v>
      </c>
      <c r="H5" s="5">
        <v>6</v>
      </c>
      <c r="I5" s="5">
        <v>5</v>
      </c>
      <c r="J5" s="5">
        <v>5</v>
      </c>
      <c r="K5" s="5">
        <v>10</v>
      </c>
      <c r="L5" s="5">
        <v>5</v>
      </c>
      <c r="M5" s="5">
        <v>4</v>
      </c>
    </row>
    <row r="7" spans="1:13" ht="14.4">
      <c r="A7" s="7" t="s">
        <v>20</v>
      </c>
    </row>
    <row r="9" spans="1:13">
      <c r="A9" s="241" t="s">
        <v>19</v>
      </c>
      <c r="B9" s="242"/>
      <c r="C9" s="242"/>
      <c r="D9" s="242"/>
      <c r="E9" s="242"/>
      <c r="F9" s="242"/>
      <c r="G9" s="242"/>
      <c r="H9" s="242"/>
    </row>
    <row r="10" spans="1:13">
      <c r="A10" s="242"/>
      <c r="B10" s="242"/>
      <c r="C10" s="242"/>
      <c r="D10" s="242"/>
      <c r="E10" s="242"/>
      <c r="F10" s="242"/>
      <c r="G10" s="242"/>
      <c r="H10" s="242"/>
    </row>
    <row r="12" spans="1:13" ht="14.4">
      <c r="A12" s="243" t="s">
        <v>0</v>
      </c>
      <c r="B12" s="244"/>
      <c r="C12" s="244"/>
      <c r="D12" s="244"/>
      <c r="E12" s="244"/>
    </row>
    <row r="13" spans="1:13" ht="14.4">
      <c r="A13" s="4" t="s">
        <v>18</v>
      </c>
      <c r="C13" s="2"/>
    </row>
    <row r="14" spans="1:13" ht="14.4">
      <c r="A14" s="4" t="s">
        <v>17</v>
      </c>
      <c r="C14" s="2"/>
    </row>
    <row r="15" spans="1:13" ht="14.4">
      <c r="A15" s="4"/>
      <c r="C15" s="2"/>
    </row>
    <row r="17" spans="1:5" ht="14.4">
      <c r="A17" s="243" t="s">
        <v>1</v>
      </c>
      <c r="B17" s="244"/>
      <c r="C17" s="244"/>
      <c r="D17" s="244"/>
      <c r="E17" s="244"/>
    </row>
    <row r="26" spans="1:5" ht="14.4">
      <c r="A26" s="4" t="s">
        <v>16</v>
      </c>
    </row>
    <row r="28" spans="1:5" ht="14.4">
      <c r="A28" s="243" t="s">
        <v>0</v>
      </c>
      <c r="B28" s="244"/>
      <c r="C28" s="244"/>
      <c r="D28" s="244"/>
      <c r="E28" s="244"/>
    </row>
    <row r="29" spans="1:5" ht="14.4">
      <c r="A29" s="4" t="s">
        <v>15</v>
      </c>
      <c r="C29" s="2"/>
    </row>
    <row r="32" spans="1:5" ht="14.4">
      <c r="A32" s="243" t="s">
        <v>1</v>
      </c>
      <c r="B32" s="244"/>
      <c r="C32" s="244"/>
      <c r="D32" s="244"/>
      <c r="E32" s="244"/>
    </row>
  </sheetData>
  <mergeCells count="5">
    <mergeCell ref="A9:H10"/>
    <mergeCell ref="A12:E12"/>
    <mergeCell ref="A17:E17"/>
    <mergeCell ref="A28:E28"/>
    <mergeCell ref="A32:E32"/>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776860-7D04-8240-BFC7-605DA60B6E0A}">
  <dimension ref="A1:G30"/>
  <sheetViews>
    <sheetView zoomScale="177" workbookViewId="0">
      <selection activeCell="A7" sqref="A7"/>
    </sheetView>
  </sheetViews>
  <sheetFormatPr defaultColWidth="8.796875" defaultRowHeight="15.6"/>
  <cols>
    <col min="1" max="1" width="18.19921875" style="9" customWidth="1"/>
    <col min="2" max="7" width="13.69921875" style="9" customWidth="1"/>
    <col min="8" max="16384" width="8.796875" style="9"/>
  </cols>
  <sheetData>
    <row r="1" spans="1:7">
      <c r="A1" s="28" t="s">
        <v>50</v>
      </c>
      <c r="B1" s="17"/>
      <c r="C1" s="17"/>
      <c r="D1" s="17"/>
      <c r="E1" s="17"/>
      <c r="F1" s="17"/>
      <c r="G1" s="17"/>
    </row>
    <row r="2" spans="1:7">
      <c r="A2" s="27" t="s">
        <v>49</v>
      </c>
      <c r="B2" s="17"/>
      <c r="C2" s="17"/>
      <c r="D2" s="17"/>
      <c r="E2" s="17"/>
      <c r="F2" s="17"/>
      <c r="G2" s="17"/>
    </row>
    <row r="3" spans="1:7">
      <c r="A3" s="27" t="s">
        <v>48</v>
      </c>
      <c r="B3" s="17"/>
      <c r="C3" s="17"/>
      <c r="D3" s="17"/>
      <c r="E3" s="17"/>
      <c r="F3" s="17"/>
      <c r="G3" s="17"/>
    </row>
    <row r="4" spans="1:7">
      <c r="A4" s="27" t="s">
        <v>47</v>
      </c>
      <c r="B4" s="17"/>
      <c r="C4" s="17"/>
      <c r="D4" s="17"/>
      <c r="E4" s="17"/>
      <c r="F4" s="17"/>
      <c r="G4" s="17"/>
    </row>
    <row r="5" spans="1:7">
      <c r="A5" s="18" t="s">
        <v>46</v>
      </c>
      <c r="B5" s="20"/>
      <c r="C5" s="20"/>
      <c r="D5" s="20"/>
      <c r="E5" s="20"/>
      <c r="F5" s="20"/>
      <c r="G5" s="20"/>
    </row>
    <row r="6" spans="1:7" ht="16.2" thickBot="1">
      <c r="A6" s="18"/>
      <c r="B6" s="20"/>
      <c r="C6" s="20"/>
      <c r="D6" s="20"/>
      <c r="E6" s="20"/>
      <c r="F6" s="20"/>
      <c r="G6" s="20"/>
    </row>
    <row r="7" spans="1:7" ht="16.2" thickBot="1">
      <c r="A7" s="142" t="s">
        <v>192</v>
      </c>
      <c r="B7" s="26" t="s">
        <v>30</v>
      </c>
      <c r="C7" s="26" t="s">
        <v>45</v>
      </c>
      <c r="D7" s="26" t="s">
        <v>44</v>
      </c>
      <c r="E7" s="26" t="s">
        <v>43</v>
      </c>
      <c r="F7" s="26" t="s">
        <v>42</v>
      </c>
      <c r="G7" s="26" t="s">
        <v>41</v>
      </c>
    </row>
    <row r="8" spans="1:7" ht="16.2" thickBot="1">
      <c r="A8" s="23" t="s">
        <v>40</v>
      </c>
      <c r="B8" s="25">
        <v>0.1</v>
      </c>
      <c r="C8" s="25">
        <v>0.5</v>
      </c>
      <c r="D8" s="25">
        <v>0.9</v>
      </c>
      <c r="E8" s="25">
        <v>2</v>
      </c>
      <c r="F8" s="25">
        <v>9.9</v>
      </c>
      <c r="G8" s="24" t="s">
        <v>7</v>
      </c>
    </row>
    <row r="9" spans="1:7" ht="16.2" thickBot="1">
      <c r="A9" s="23" t="s">
        <v>39</v>
      </c>
      <c r="B9" s="25">
        <v>0.05</v>
      </c>
      <c r="C9" s="24" t="s">
        <v>38</v>
      </c>
      <c r="D9" s="25">
        <v>0.4</v>
      </c>
      <c r="E9" s="25">
        <v>1</v>
      </c>
      <c r="F9" s="25">
        <v>12</v>
      </c>
      <c r="G9" s="24" t="s">
        <v>37</v>
      </c>
    </row>
    <row r="10" spans="1:7" ht="16.2" thickBot="1">
      <c r="A10" s="23" t="s">
        <v>36</v>
      </c>
      <c r="B10" s="22">
        <v>100000</v>
      </c>
      <c r="C10" s="22">
        <v>200000</v>
      </c>
      <c r="D10" s="22">
        <v>100000</v>
      </c>
      <c r="E10" s="22">
        <v>300000</v>
      </c>
      <c r="F10" s="22">
        <v>300000</v>
      </c>
      <c r="G10" s="22">
        <v>1000000</v>
      </c>
    </row>
    <row r="11" spans="1:7">
      <c r="A11" s="21"/>
      <c r="B11" s="18" t="s">
        <v>35</v>
      </c>
      <c r="C11" s="20"/>
      <c r="D11" s="20"/>
      <c r="E11" s="20"/>
      <c r="F11" s="20"/>
      <c r="G11" s="20"/>
    </row>
    <row r="12" spans="1:7">
      <c r="A12" s="17"/>
      <c r="B12" s="19"/>
      <c r="C12" s="17"/>
      <c r="D12" s="17"/>
      <c r="E12" s="17"/>
      <c r="F12" s="17"/>
      <c r="G12" s="17"/>
    </row>
    <row r="13" spans="1:7">
      <c r="A13" s="17" t="s">
        <v>34</v>
      </c>
      <c r="B13" s="17"/>
      <c r="C13" s="17"/>
      <c r="D13" s="17"/>
      <c r="E13" s="17"/>
      <c r="F13" s="17"/>
      <c r="G13" s="17"/>
    </row>
    <row r="14" spans="1:7" s="1" customFormat="1">
      <c r="A14" s="18" t="s">
        <v>32</v>
      </c>
      <c r="B14" s="16"/>
      <c r="C14" s="16"/>
      <c r="D14" s="17"/>
      <c r="E14" s="17"/>
      <c r="F14" s="16"/>
      <c r="G14" s="16"/>
    </row>
    <row r="15" spans="1:7">
      <c r="A15" s="11" t="s">
        <v>24</v>
      </c>
    </row>
    <row r="25" spans="1:7">
      <c r="A25" s="17" t="s">
        <v>33</v>
      </c>
      <c r="B25" s="17"/>
      <c r="C25" s="17"/>
      <c r="D25" s="17"/>
      <c r="E25" s="17"/>
      <c r="F25" s="17"/>
      <c r="G25" s="17"/>
    </row>
    <row r="26" spans="1:7" s="1" customFormat="1" ht="16.2" thickBot="1">
      <c r="A26" s="18" t="s">
        <v>32</v>
      </c>
      <c r="B26" s="16"/>
      <c r="C26" s="16"/>
      <c r="D26" s="17"/>
      <c r="E26" s="17"/>
      <c r="F26" s="16"/>
      <c r="G26" s="16"/>
    </row>
    <row r="27" spans="1:7" ht="16.2" thickBot="1">
      <c r="A27" s="15" t="s">
        <v>31</v>
      </c>
      <c r="B27" s="14" t="s">
        <v>30</v>
      </c>
      <c r="C27" s="14" t="s">
        <v>29</v>
      </c>
      <c r="D27" s="14" t="s">
        <v>28</v>
      </c>
      <c r="E27" s="14" t="s">
        <v>27</v>
      </c>
      <c r="F27" s="14" t="s">
        <v>26</v>
      </c>
    </row>
    <row r="28" spans="1:7" ht="16.2" thickBot="1">
      <c r="A28" s="13" t="s">
        <v>25</v>
      </c>
      <c r="B28" s="12">
        <v>20</v>
      </c>
      <c r="C28" s="12">
        <v>15</v>
      </c>
      <c r="D28" s="12">
        <v>-30</v>
      </c>
      <c r="E28" s="12">
        <v>-20</v>
      </c>
      <c r="F28" s="12">
        <v>-5</v>
      </c>
    </row>
    <row r="29" spans="1:7">
      <c r="A29" s="11" t="s">
        <v>24</v>
      </c>
      <c r="B29" s="1"/>
      <c r="C29" s="1"/>
      <c r="D29" s="1"/>
      <c r="E29" s="1"/>
      <c r="F29" s="1"/>
    </row>
    <row r="30" spans="1:7">
      <c r="A30" s="10"/>
      <c r="B30" s="1"/>
      <c r="C30" s="1"/>
      <c r="D30" s="1"/>
      <c r="E30" s="1"/>
      <c r="F30" s="1"/>
    </row>
  </sheetData>
  <pageMargins left="0.7" right="0.7" top="0.75" bottom="0.75" header="0.3" footer="0.3"/>
  <pageSetup orientation="portrait" r:id="rId1"/>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681302D-4307-4D40-AD81-AB977F3FB2F5}">
  <sheetPr>
    <tabColor theme="9"/>
  </sheetPr>
  <dimension ref="A1:G34"/>
  <sheetViews>
    <sheetView topLeftCell="B7" zoomScale="113" zoomScaleNormal="113" workbookViewId="0">
      <selection activeCell="H14" sqref="H14"/>
    </sheetView>
  </sheetViews>
  <sheetFormatPr defaultColWidth="8.796875" defaultRowHeight="15.6"/>
  <cols>
    <col min="1" max="1" width="18.19921875" style="9" customWidth="1"/>
    <col min="2" max="7" width="13.69921875" style="9" customWidth="1"/>
    <col min="8" max="16384" width="8.796875" style="9"/>
  </cols>
  <sheetData>
    <row r="1" spans="1:7">
      <c r="A1" s="137" t="s">
        <v>50</v>
      </c>
      <c r="B1" s="138"/>
      <c r="C1" s="138"/>
      <c r="D1" s="138"/>
      <c r="E1" s="138"/>
      <c r="F1" s="138"/>
      <c r="G1" s="138"/>
    </row>
    <row r="2" spans="1:7">
      <c r="A2" s="139" t="s">
        <v>49</v>
      </c>
      <c r="B2" s="138"/>
      <c r="C2" s="138"/>
      <c r="D2" s="138"/>
      <c r="E2" s="138"/>
      <c r="F2" s="138"/>
      <c r="G2" s="138"/>
    </row>
    <row r="3" spans="1:7">
      <c r="A3" s="139" t="s">
        <v>48</v>
      </c>
      <c r="B3" s="138"/>
      <c r="C3" s="138"/>
      <c r="D3" s="138"/>
      <c r="E3" s="138"/>
      <c r="F3" s="138"/>
      <c r="G3" s="138"/>
    </row>
    <row r="4" spans="1:7">
      <c r="A4" s="139" t="s">
        <v>47</v>
      </c>
      <c r="B4" s="138"/>
      <c r="C4" s="138"/>
      <c r="D4" s="138"/>
      <c r="E4" s="138"/>
      <c r="F4" s="138"/>
      <c r="G4" s="138"/>
    </row>
    <row r="5" spans="1:7">
      <c r="A5" s="140" t="s">
        <v>46</v>
      </c>
      <c r="B5" s="141"/>
      <c r="C5" s="141"/>
      <c r="D5" s="141"/>
      <c r="E5" s="141"/>
      <c r="F5" s="141"/>
      <c r="G5" s="141"/>
    </row>
    <row r="6" spans="1:7" ht="16.2" thickBot="1">
      <c r="A6" s="140"/>
      <c r="B6" s="141"/>
      <c r="C6" s="141"/>
      <c r="D6" s="141"/>
      <c r="E6" s="141"/>
      <c r="F6" s="141"/>
      <c r="G6" s="141"/>
    </row>
    <row r="7" spans="1:7" ht="16.2" thickBot="1">
      <c r="A7" s="142" t="s">
        <v>192</v>
      </c>
      <c r="B7" s="143" t="s">
        <v>30</v>
      </c>
      <c r="C7" s="143" t="s">
        <v>45</v>
      </c>
      <c r="D7" s="143" t="s">
        <v>44</v>
      </c>
      <c r="E7" s="143" t="s">
        <v>43</v>
      </c>
      <c r="F7" s="143" t="s">
        <v>42</v>
      </c>
      <c r="G7" s="143" t="s">
        <v>41</v>
      </c>
    </row>
    <row r="8" spans="1:7" ht="16.2" thickBot="1">
      <c r="A8" s="144" t="s">
        <v>40</v>
      </c>
      <c r="B8" s="145">
        <v>0.1</v>
      </c>
      <c r="C8" s="145">
        <v>0.5</v>
      </c>
      <c r="D8" s="145">
        <v>0.9</v>
      </c>
      <c r="E8" s="145">
        <v>2</v>
      </c>
      <c r="F8" s="145">
        <v>9.9</v>
      </c>
      <c r="G8" s="146" t="s">
        <v>7</v>
      </c>
    </row>
    <row r="9" spans="1:7" ht="16.2" thickBot="1">
      <c r="A9" s="144" t="s">
        <v>39</v>
      </c>
      <c r="B9" s="145">
        <v>0.05</v>
      </c>
      <c r="C9" s="146" t="s">
        <v>38</v>
      </c>
      <c r="D9" s="145">
        <v>0.4</v>
      </c>
      <c r="E9" s="145">
        <v>1</v>
      </c>
      <c r="F9" s="145">
        <v>12</v>
      </c>
      <c r="G9" s="146" t="s">
        <v>37</v>
      </c>
    </row>
    <row r="10" spans="1:7" ht="16.2" thickBot="1">
      <c r="A10" s="144" t="s">
        <v>36</v>
      </c>
      <c r="B10" s="147">
        <v>100000</v>
      </c>
      <c r="C10" s="147">
        <v>200000</v>
      </c>
      <c r="D10" s="147">
        <v>100000</v>
      </c>
      <c r="E10" s="147">
        <v>300000</v>
      </c>
      <c r="F10" s="147">
        <v>300000</v>
      </c>
      <c r="G10" s="147">
        <v>1000000</v>
      </c>
    </row>
    <row r="11" spans="1:7">
      <c r="A11" s="148"/>
      <c r="B11" s="140" t="s">
        <v>35</v>
      </c>
      <c r="C11" s="141"/>
      <c r="D11" s="141"/>
      <c r="E11" s="141"/>
      <c r="F11" s="141"/>
      <c r="G11" s="141"/>
    </row>
    <row r="12" spans="1:7">
      <c r="A12" s="138"/>
      <c r="B12" s="149"/>
      <c r="C12" s="138"/>
      <c r="D12" s="138"/>
      <c r="E12" s="138"/>
      <c r="F12" s="138"/>
      <c r="G12" s="138"/>
    </row>
    <row r="13" spans="1:7">
      <c r="A13" s="138" t="s">
        <v>34</v>
      </c>
      <c r="B13" s="138"/>
      <c r="C13" s="138"/>
      <c r="D13" s="138"/>
      <c r="E13" s="138"/>
      <c r="F13" s="138"/>
      <c r="G13" s="138"/>
    </row>
    <row r="14" spans="1:7" s="1" customFormat="1">
      <c r="A14" s="140" t="s">
        <v>32</v>
      </c>
      <c r="B14" s="150"/>
      <c r="C14" s="150"/>
      <c r="D14" s="138"/>
      <c r="E14" s="138"/>
      <c r="F14" s="150"/>
      <c r="G14" s="150"/>
    </row>
    <row r="15" spans="1:7">
      <c r="A15" s="151" t="s">
        <v>24</v>
      </c>
      <c r="B15" s="152"/>
      <c r="C15" s="152"/>
      <c r="D15" s="152"/>
      <c r="E15" s="152"/>
      <c r="F15" s="152"/>
      <c r="G15" s="152"/>
    </row>
    <row r="16" spans="1:7">
      <c r="A16" s="152"/>
      <c r="B16" s="153"/>
      <c r="C16" s="152"/>
      <c r="D16" s="152"/>
      <c r="E16" s="153"/>
      <c r="F16" s="152"/>
      <c r="G16" s="152"/>
    </row>
    <row r="17" spans="1:7">
      <c r="A17" s="152" t="s">
        <v>7</v>
      </c>
      <c r="B17" s="153">
        <f>SUM(B8:F8)</f>
        <v>13.4</v>
      </c>
      <c r="C17" s="152"/>
      <c r="D17" s="152"/>
      <c r="E17" s="152"/>
      <c r="F17" s="152"/>
      <c r="G17" s="152"/>
    </row>
    <row r="18" spans="1:7">
      <c r="A18" s="152" t="s">
        <v>193</v>
      </c>
      <c r="B18" s="152">
        <f>-0.001*G10*B17*-1</f>
        <v>13400</v>
      </c>
      <c r="C18" s="152"/>
      <c r="D18" s="152"/>
      <c r="E18" s="152"/>
      <c r="F18" s="152"/>
      <c r="G18" s="152"/>
    </row>
    <row r="19" spans="1:7">
      <c r="A19" s="152" t="s">
        <v>194</v>
      </c>
      <c r="B19" s="152">
        <f>-B18-200</f>
        <v>-13600</v>
      </c>
      <c r="C19" s="152"/>
      <c r="D19" s="152"/>
      <c r="E19" s="152"/>
      <c r="F19" s="152"/>
      <c r="G19" s="152"/>
    </row>
    <row r="20" spans="1:7">
      <c r="A20" s="152" t="s">
        <v>37</v>
      </c>
      <c r="B20" s="153">
        <f>B19/G10/(-0.001)</f>
        <v>13.6</v>
      </c>
      <c r="C20" s="152"/>
      <c r="D20" s="152"/>
      <c r="E20" s="152"/>
      <c r="F20" s="152"/>
      <c r="G20" s="152"/>
    </row>
    <row r="21" spans="1:7">
      <c r="A21" s="152" t="s">
        <v>38</v>
      </c>
      <c r="B21" s="153">
        <f>B20 - (B9+D9+E9+F9)</f>
        <v>0.15000000000000036</v>
      </c>
      <c r="C21" s="152"/>
      <c r="D21" s="152"/>
      <c r="E21" s="152"/>
      <c r="F21" s="152"/>
      <c r="G21" s="152"/>
    </row>
    <row r="22" spans="1:7">
      <c r="A22" s="152"/>
      <c r="B22" s="152"/>
      <c r="C22" s="152"/>
      <c r="D22" s="152"/>
      <c r="E22" s="152"/>
      <c r="F22" s="152"/>
      <c r="G22" s="152"/>
    </row>
    <row r="23" spans="1:7">
      <c r="A23" s="152"/>
      <c r="B23" s="152"/>
      <c r="C23" s="152"/>
      <c r="D23" s="152"/>
      <c r="E23" s="152"/>
      <c r="F23" s="152"/>
      <c r="G23" s="152"/>
    </row>
    <row r="24" spans="1:7">
      <c r="A24" s="152"/>
      <c r="B24" s="152"/>
      <c r="C24" s="152"/>
      <c r="D24" s="152"/>
      <c r="E24" s="152"/>
      <c r="F24" s="152"/>
      <c r="G24" s="152"/>
    </row>
    <row r="25" spans="1:7">
      <c r="A25" s="138" t="s">
        <v>33</v>
      </c>
      <c r="B25" s="138"/>
      <c r="C25" s="138"/>
      <c r="D25" s="138"/>
      <c r="E25" s="138"/>
      <c r="F25" s="138"/>
      <c r="G25" s="138"/>
    </row>
    <row r="26" spans="1:7" s="1" customFormat="1" ht="16.2" thickBot="1">
      <c r="A26" s="140" t="s">
        <v>32</v>
      </c>
      <c r="B26" s="150"/>
      <c r="C26" s="150"/>
      <c r="D26" s="138"/>
      <c r="E26" s="138"/>
      <c r="F26" s="150"/>
      <c r="G26" s="150"/>
    </row>
    <row r="27" spans="1:7" ht="16.2" thickBot="1">
      <c r="A27" s="154" t="s">
        <v>31</v>
      </c>
      <c r="B27" s="155" t="s">
        <v>30</v>
      </c>
      <c r="C27" s="155" t="s">
        <v>29</v>
      </c>
      <c r="D27" s="155" t="s">
        <v>28</v>
      </c>
      <c r="E27" s="155" t="s">
        <v>27</v>
      </c>
      <c r="F27" s="155" t="s">
        <v>26</v>
      </c>
      <c r="G27" s="152"/>
    </row>
    <row r="28" spans="1:7" ht="16.2" thickBot="1">
      <c r="A28" s="156" t="s">
        <v>25</v>
      </c>
      <c r="B28" s="157">
        <v>20</v>
      </c>
      <c r="C28" s="157">
        <v>15</v>
      </c>
      <c r="D28" s="157">
        <v>-30</v>
      </c>
      <c r="E28" s="157">
        <v>-20</v>
      </c>
      <c r="F28" s="157">
        <v>-5</v>
      </c>
      <c r="G28" s="152"/>
    </row>
    <row r="29" spans="1:7">
      <c r="A29" s="151" t="s">
        <v>24</v>
      </c>
      <c r="B29"/>
      <c r="C29"/>
      <c r="D29"/>
      <c r="E29"/>
      <c r="F29"/>
      <c r="G29" s="152"/>
    </row>
    <row r="30" spans="1:7">
      <c r="A30" s="158"/>
      <c r="B30"/>
      <c r="C30"/>
      <c r="D30"/>
      <c r="E30"/>
      <c r="F30"/>
      <c r="G30" s="152"/>
    </row>
    <row r="31" spans="1:7">
      <c r="A31" s="152"/>
      <c r="B31" s="159" t="s">
        <v>30</v>
      </c>
      <c r="C31" s="159" t="s">
        <v>29</v>
      </c>
      <c r="D31" s="159" t="s">
        <v>28</v>
      </c>
      <c r="E31" s="159" t="s">
        <v>27</v>
      </c>
      <c r="F31" s="159" t="s">
        <v>26</v>
      </c>
      <c r="G31" s="152"/>
    </row>
    <row r="32" spans="1:7">
      <c r="A32" s="160" t="s">
        <v>195</v>
      </c>
      <c r="B32" s="152">
        <f>B8-B9</f>
        <v>0.05</v>
      </c>
      <c r="C32" s="152">
        <f>C8-B21</f>
        <v>0.34999999999999964</v>
      </c>
      <c r="D32" s="152">
        <f t="shared" ref="D32:F32" si="0">D8-D9</f>
        <v>0.5</v>
      </c>
      <c r="E32" s="152">
        <f t="shared" si="0"/>
        <v>1</v>
      </c>
      <c r="F32" s="152">
        <f t="shared" si="0"/>
        <v>-2.0999999999999996</v>
      </c>
      <c r="G32" s="152"/>
    </row>
    <row r="33" spans="1:7">
      <c r="A33" s="152" t="s">
        <v>196</v>
      </c>
      <c r="B33" s="161">
        <f>-B28/10000*B32*$G$10</f>
        <v>-100</v>
      </c>
      <c r="C33" s="161">
        <f t="shared" ref="C33:F33" si="1">-C28/10000*C32*$G$10</f>
        <v>-524.99999999999943</v>
      </c>
      <c r="D33" s="161">
        <f t="shared" si="1"/>
        <v>1500</v>
      </c>
      <c r="E33" s="161">
        <f t="shared" si="1"/>
        <v>2000</v>
      </c>
      <c r="F33" s="161">
        <f t="shared" si="1"/>
        <v>-1050</v>
      </c>
      <c r="G33" s="152"/>
    </row>
    <row r="34" spans="1:7">
      <c r="A34" s="152" t="s">
        <v>197</v>
      </c>
      <c r="B34" s="162">
        <f>SUM(B33:F33)</f>
        <v>1825.0000000000005</v>
      </c>
      <c r="C34" s="163"/>
      <c r="D34" s="163"/>
      <c r="E34" s="163"/>
      <c r="F34" s="163"/>
      <c r="G34" s="152"/>
    </row>
  </sheetData>
  <pageMargins left="0.7" right="0.7" top="0.75" bottom="0.75" header="0.3" footer="0.3"/>
  <pageSetup orientation="portrait" r:id="rId1"/>
  <legacy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81D97A6-92A9-EE48-8D61-7F5D2E040ABC}">
  <dimension ref="A1:J52"/>
  <sheetViews>
    <sheetView workbookViewId="0">
      <selection activeCell="J41" sqref="J41"/>
    </sheetView>
  </sheetViews>
  <sheetFormatPr defaultColWidth="8.796875" defaultRowHeight="14.4"/>
  <cols>
    <col min="1" max="1" width="24" style="1" customWidth="1"/>
    <col min="2" max="2" width="14" style="1" customWidth="1"/>
    <col min="3" max="3" width="15" style="1" customWidth="1"/>
    <col min="4" max="4" width="8.796875" style="1"/>
    <col min="5" max="5" width="14.69921875" style="1" customWidth="1"/>
    <col min="6" max="16384" width="8.796875" style="1"/>
  </cols>
  <sheetData>
    <row r="1" spans="1:10" ht="17.399999999999999">
      <c r="A1" s="44" t="s">
        <v>79</v>
      </c>
      <c r="B1" s="16"/>
      <c r="C1" s="16"/>
      <c r="D1" s="16"/>
      <c r="E1" s="16"/>
      <c r="F1" s="16"/>
      <c r="G1" s="16"/>
      <c r="H1" s="16"/>
      <c r="I1" s="16"/>
      <c r="J1" s="16"/>
    </row>
    <row r="2" spans="1:10" s="9" customFormat="1" ht="15.6">
      <c r="A2" s="27" t="s">
        <v>78</v>
      </c>
      <c r="B2" s="17"/>
      <c r="C2" s="17"/>
      <c r="D2" s="17"/>
      <c r="E2" s="17"/>
      <c r="F2" s="17"/>
      <c r="G2" s="17"/>
      <c r="H2" s="17"/>
      <c r="I2" s="17"/>
      <c r="J2" s="17"/>
    </row>
    <row r="3" spans="1:10" s="9" customFormat="1" ht="15.6">
      <c r="A3" s="27" t="s">
        <v>77</v>
      </c>
      <c r="B3" s="17"/>
      <c r="C3" s="17"/>
      <c r="D3" s="17"/>
      <c r="E3" s="17"/>
      <c r="F3" s="17"/>
      <c r="G3" s="17"/>
      <c r="H3" s="17"/>
      <c r="I3" s="17"/>
      <c r="J3" s="17"/>
    </row>
    <row r="4" spans="1:10" s="9" customFormat="1" ht="15.6">
      <c r="A4" s="27"/>
      <c r="B4" s="17"/>
      <c r="C4" s="17"/>
      <c r="D4" s="17"/>
      <c r="E4" s="17"/>
      <c r="F4" s="17"/>
      <c r="G4" s="17"/>
      <c r="H4" s="17"/>
      <c r="I4" s="17"/>
      <c r="J4" s="17"/>
    </row>
    <row r="5" spans="1:10" ht="15.6">
      <c r="A5" s="18" t="s">
        <v>76</v>
      </c>
      <c r="B5" s="16"/>
      <c r="C5" s="16"/>
      <c r="D5" s="16"/>
      <c r="E5" s="16"/>
      <c r="F5" s="16"/>
      <c r="G5" s="16"/>
      <c r="H5" s="16"/>
      <c r="I5" s="16"/>
      <c r="J5" s="16"/>
    </row>
    <row r="6" spans="1:10" ht="15.6">
      <c r="A6" s="42"/>
      <c r="B6" s="16"/>
      <c r="C6" s="16"/>
      <c r="D6" s="16"/>
      <c r="E6" s="16"/>
      <c r="F6" s="16"/>
      <c r="G6" s="16"/>
      <c r="H6" s="16"/>
      <c r="I6" s="16"/>
      <c r="J6" s="16"/>
    </row>
    <row r="7" spans="1:10" ht="15.6">
      <c r="A7" s="18" t="s">
        <v>75</v>
      </c>
      <c r="B7" s="16"/>
      <c r="C7" s="16"/>
      <c r="D7" s="16"/>
      <c r="E7" s="16"/>
      <c r="F7" s="16"/>
      <c r="G7" s="16"/>
      <c r="H7" s="16"/>
      <c r="I7" s="16"/>
      <c r="J7" s="16"/>
    </row>
    <row r="8" spans="1:10" ht="16.2" thickBot="1">
      <c r="A8" s="42"/>
      <c r="B8" s="16"/>
      <c r="C8" s="16"/>
      <c r="D8" s="16"/>
      <c r="E8" s="16"/>
      <c r="F8" s="16"/>
      <c r="G8" s="16"/>
      <c r="H8" s="16"/>
      <c r="I8" s="16"/>
      <c r="J8" s="16"/>
    </row>
    <row r="9" spans="1:10" ht="31.8" thickBot="1">
      <c r="A9" s="38"/>
      <c r="B9" s="33" t="s">
        <v>74</v>
      </c>
      <c r="C9" s="33" t="s">
        <v>62</v>
      </c>
      <c r="D9" s="16"/>
      <c r="E9" s="16"/>
      <c r="F9" s="16"/>
      <c r="G9" s="16"/>
      <c r="H9" s="16"/>
      <c r="I9" s="16"/>
      <c r="J9" s="16"/>
    </row>
    <row r="10" spans="1:10" ht="16.2" thickBot="1">
      <c r="A10" s="32" t="s">
        <v>73</v>
      </c>
      <c r="B10" s="43">
        <v>1000</v>
      </c>
      <c r="C10" s="35">
        <v>10</v>
      </c>
      <c r="D10" s="16"/>
      <c r="E10" s="16"/>
      <c r="F10" s="16"/>
      <c r="G10" s="16"/>
      <c r="H10" s="16"/>
      <c r="I10" s="16"/>
      <c r="J10" s="16"/>
    </row>
    <row r="11" spans="1:10" ht="16.2" thickBot="1">
      <c r="A11" s="32" t="s">
        <v>39</v>
      </c>
      <c r="B11" s="35">
        <v>800</v>
      </c>
      <c r="C11" s="35">
        <v>15</v>
      </c>
      <c r="D11" s="16"/>
      <c r="E11" s="16"/>
      <c r="F11" s="16"/>
      <c r="G11" s="16"/>
      <c r="H11" s="16"/>
      <c r="I11" s="16"/>
      <c r="J11" s="16"/>
    </row>
    <row r="12" spans="1:10" ht="15.6">
      <c r="A12" s="40"/>
      <c r="B12" s="16"/>
      <c r="C12" s="16"/>
      <c r="D12" s="16"/>
      <c r="E12" s="16"/>
      <c r="F12" s="16"/>
      <c r="G12" s="16"/>
      <c r="H12" s="16"/>
      <c r="I12" s="16"/>
      <c r="J12" s="16"/>
    </row>
    <row r="13" spans="1:10" ht="15.6">
      <c r="A13" s="18" t="s">
        <v>72</v>
      </c>
      <c r="B13" s="16"/>
      <c r="C13" s="16"/>
      <c r="D13" s="16"/>
      <c r="E13" s="16"/>
      <c r="F13" s="16"/>
      <c r="G13" s="16"/>
      <c r="H13" s="16"/>
      <c r="I13" s="16"/>
      <c r="J13" s="16"/>
    </row>
    <row r="14" spans="1:10" ht="15.6">
      <c r="A14" s="9" t="s">
        <v>54</v>
      </c>
    </row>
    <row r="15" spans="1:10" ht="15.6">
      <c r="A15" s="9" t="s">
        <v>71</v>
      </c>
      <c r="B15" s="16"/>
    </row>
    <row r="16" spans="1:10" ht="15.6">
      <c r="A16" s="9"/>
    </row>
    <row r="17" spans="1:10" ht="15.6">
      <c r="A17" s="9"/>
    </row>
    <row r="18" spans="1:10" ht="15.6">
      <c r="A18" s="9"/>
    </row>
    <row r="19" spans="1:10" ht="15.6">
      <c r="A19" s="9"/>
    </row>
    <row r="20" spans="1:10" ht="15.6">
      <c r="A20" s="39"/>
    </row>
    <row r="21" spans="1:10" ht="15.6">
      <c r="A21" s="18" t="s">
        <v>70</v>
      </c>
      <c r="B21" s="16"/>
      <c r="C21" s="16"/>
      <c r="D21" s="16"/>
      <c r="E21" s="16"/>
      <c r="F21" s="16"/>
      <c r="G21" s="16"/>
      <c r="H21" s="16"/>
      <c r="I21" s="16"/>
      <c r="J21" s="16"/>
    </row>
    <row r="22" spans="1:10" ht="16.2" thickBot="1">
      <c r="A22" s="42"/>
      <c r="B22" s="16"/>
      <c r="C22" s="16"/>
      <c r="D22" s="16"/>
      <c r="E22" s="16"/>
      <c r="F22" s="16"/>
      <c r="G22" s="16"/>
      <c r="H22" s="16"/>
      <c r="I22" s="16"/>
      <c r="J22" s="16"/>
    </row>
    <row r="23" spans="1:10" ht="31.8" thickBot="1">
      <c r="A23" s="34" t="s">
        <v>69</v>
      </c>
      <c r="B23" s="41" t="s">
        <v>68</v>
      </c>
      <c r="C23" s="33" t="s">
        <v>62</v>
      </c>
      <c r="D23" s="16"/>
      <c r="E23" s="16"/>
      <c r="F23" s="16"/>
      <c r="G23" s="16"/>
      <c r="H23" s="16"/>
      <c r="I23" s="16"/>
      <c r="J23" s="16"/>
    </row>
    <row r="24" spans="1:10" ht="16.2" thickBot="1">
      <c r="A24" s="32" t="s">
        <v>67</v>
      </c>
      <c r="B24" s="31">
        <v>100</v>
      </c>
      <c r="C24" s="31">
        <v>15</v>
      </c>
      <c r="D24" s="16"/>
      <c r="E24" s="16"/>
      <c r="F24" s="16"/>
      <c r="G24" s="16"/>
      <c r="H24" s="16"/>
      <c r="I24" s="16"/>
      <c r="J24" s="16"/>
    </row>
    <row r="25" spans="1:10" ht="16.2" thickBot="1">
      <c r="A25" s="32" t="s">
        <v>66</v>
      </c>
      <c r="B25" s="31">
        <v>100</v>
      </c>
      <c r="C25" s="31">
        <v>-10</v>
      </c>
      <c r="D25" s="16"/>
      <c r="E25" s="16"/>
      <c r="F25" s="16"/>
      <c r="G25" s="16"/>
      <c r="H25" s="16"/>
      <c r="I25" s="16"/>
      <c r="J25" s="16"/>
    </row>
    <row r="26" spans="1:10" ht="15.6">
      <c r="A26" s="40"/>
      <c r="B26" s="16"/>
      <c r="C26" s="16"/>
      <c r="D26" s="16"/>
      <c r="E26" s="16"/>
      <c r="F26" s="16"/>
      <c r="G26" s="16"/>
      <c r="H26" s="16"/>
      <c r="I26" s="16"/>
      <c r="J26" s="16"/>
    </row>
    <row r="27" spans="1:10" ht="15.6">
      <c r="A27" s="18" t="s">
        <v>65</v>
      </c>
      <c r="B27" s="16"/>
      <c r="C27" s="16"/>
      <c r="D27" s="16"/>
      <c r="E27" s="16"/>
      <c r="F27" s="16"/>
      <c r="G27" s="16"/>
      <c r="H27" s="16"/>
      <c r="I27" s="16"/>
      <c r="J27" s="16"/>
    </row>
    <row r="28" spans="1:10" ht="15.6">
      <c r="A28" s="9" t="s">
        <v>54</v>
      </c>
    </row>
    <row r="29" spans="1:10" ht="15.6">
      <c r="A29" s="9"/>
    </row>
    <row r="30" spans="1:10" ht="15.6">
      <c r="A30" s="9"/>
    </row>
    <row r="31" spans="1:10" ht="15.6">
      <c r="A31" s="9"/>
    </row>
    <row r="32" spans="1:10" ht="15.6">
      <c r="A32" s="9"/>
    </row>
    <row r="33" spans="1:10" ht="15.6">
      <c r="A33" s="9"/>
    </row>
    <row r="34" spans="1:10" ht="15.6">
      <c r="A34" s="39"/>
    </row>
    <row r="35" spans="1:10" ht="15.6">
      <c r="A35" s="18" t="s">
        <v>64</v>
      </c>
      <c r="B35" s="16"/>
      <c r="C35" s="16"/>
      <c r="D35" s="16"/>
      <c r="E35" s="16"/>
      <c r="F35" s="16"/>
      <c r="G35" s="16"/>
      <c r="H35" s="16"/>
      <c r="I35" s="16"/>
      <c r="J35" s="16"/>
    </row>
    <row r="36" spans="1:10" ht="16.2" thickBot="1">
      <c r="A36" s="18"/>
      <c r="B36" s="16"/>
      <c r="C36" s="16"/>
      <c r="D36" s="16"/>
      <c r="E36" s="16"/>
      <c r="F36" s="16"/>
      <c r="G36" s="16"/>
      <c r="H36" s="16"/>
      <c r="I36" s="16"/>
      <c r="J36" s="16"/>
    </row>
    <row r="37" spans="1:10" ht="31.8" thickBot="1">
      <c r="A37" s="38"/>
      <c r="B37" s="245" t="s">
        <v>63</v>
      </c>
      <c r="C37" s="246"/>
      <c r="D37" s="247"/>
      <c r="E37" s="33" t="s">
        <v>62</v>
      </c>
      <c r="F37" s="16"/>
      <c r="G37" s="16"/>
      <c r="H37" s="16"/>
      <c r="I37" s="16"/>
      <c r="J37" s="16"/>
    </row>
    <row r="38" spans="1:10" ht="16.2" thickBot="1">
      <c r="A38" s="37"/>
      <c r="B38" s="36" t="s">
        <v>58</v>
      </c>
      <c r="C38" s="36" t="s">
        <v>57</v>
      </c>
      <c r="D38" s="36" t="s">
        <v>56</v>
      </c>
      <c r="E38" s="35"/>
      <c r="F38" s="16"/>
      <c r="G38" s="16"/>
      <c r="H38" s="16"/>
      <c r="I38" s="16"/>
      <c r="J38" s="16"/>
    </row>
    <row r="39" spans="1:10" ht="16.2" thickBot="1">
      <c r="A39" s="32" t="s">
        <v>52</v>
      </c>
      <c r="B39" s="35">
        <v>100</v>
      </c>
      <c r="C39" s="35">
        <v>100</v>
      </c>
      <c r="D39" s="35">
        <v>400</v>
      </c>
      <c r="E39" s="35">
        <v>25</v>
      </c>
      <c r="F39" s="16"/>
      <c r="G39" s="16"/>
      <c r="H39" s="16"/>
      <c r="I39" s="16"/>
      <c r="J39" s="16"/>
    </row>
    <row r="40" spans="1:10" ht="16.2" thickBot="1">
      <c r="A40" s="32" t="s">
        <v>51</v>
      </c>
      <c r="B40" s="35">
        <v>0</v>
      </c>
      <c r="C40" s="35">
        <v>300</v>
      </c>
      <c r="D40" s="35">
        <v>300</v>
      </c>
      <c r="E40" s="35">
        <v>25</v>
      </c>
      <c r="F40" s="16"/>
      <c r="G40" s="16"/>
      <c r="H40" s="16"/>
      <c r="I40" s="16"/>
      <c r="J40" s="16"/>
    </row>
    <row r="41" spans="1:10" ht="15.6">
      <c r="A41" s="30"/>
      <c r="B41" s="16"/>
      <c r="C41" s="16"/>
      <c r="D41" s="16"/>
      <c r="E41" s="16"/>
      <c r="F41" s="16"/>
      <c r="G41" s="16"/>
      <c r="H41" s="16"/>
      <c r="I41" s="16"/>
      <c r="J41" s="16"/>
    </row>
    <row r="42" spans="1:10" ht="15.6">
      <c r="A42" s="18" t="s">
        <v>61</v>
      </c>
      <c r="B42" s="16"/>
      <c r="C42" s="16"/>
      <c r="D42" s="16"/>
      <c r="E42" s="16"/>
      <c r="F42" s="16"/>
      <c r="G42" s="16"/>
      <c r="H42" s="16"/>
      <c r="I42" s="16"/>
      <c r="J42" s="16"/>
    </row>
    <row r="43" spans="1:10" ht="16.2" thickBot="1">
      <c r="A43" s="30"/>
      <c r="B43" s="16"/>
      <c r="C43" s="16"/>
      <c r="D43" s="16"/>
      <c r="E43" s="16"/>
      <c r="F43" s="16"/>
      <c r="G43" s="16"/>
      <c r="H43" s="16"/>
      <c r="I43" s="16"/>
      <c r="J43" s="16"/>
    </row>
    <row r="44" spans="1:10" ht="16.2" thickBot="1">
      <c r="A44" s="34" t="s">
        <v>60</v>
      </c>
      <c r="B44" s="33" t="s">
        <v>59</v>
      </c>
      <c r="C44" s="16"/>
      <c r="D44" s="16"/>
      <c r="E44" s="16"/>
      <c r="F44" s="16"/>
      <c r="G44" s="16"/>
      <c r="H44" s="16"/>
      <c r="I44" s="16"/>
      <c r="J44" s="16"/>
    </row>
    <row r="45" spans="1:10" ht="16.2" thickBot="1">
      <c r="A45" s="32" t="s">
        <v>58</v>
      </c>
      <c r="B45" s="31">
        <v>0.05</v>
      </c>
      <c r="C45" s="16"/>
      <c r="D45" s="16"/>
      <c r="E45" s="16"/>
      <c r="F45" s="16"/>
      <c r="G45" s="16"/>
      <c r="H45" s="16"/>
      <c r="I45" s="16"/>
      <c r="J45" s="16"/>
    </row>
    <row r="46" spans="1:10" ht="16.2" thickBot="1">
      <c r="A46" s="32" t="s">
        <v>57</v>
      </c>
      <c r="B46" s="31">
        <v>0.1</v>
      </c>
      <c r="C46" s="16"/>
      <c r="D46" s="16"/>
      <c r="E46" s="16"/>
      <c r="F46" s="16"/>
      <c r="G46" s="16"/>
      <c r="H46" s="16"/>
      <c r="I46" s="16"/>
      <c r="J46" s="16"/>
    </row>
    <row r="47" spans="1:10" ht="16.2" thickBot="1">
      <c r="A47" s="32" t="s">
        <v>56</v>
      </c>
      <c r="B47" s="31">
        <v>-0.05</v>
      </c>
      <c r="C47" s="16"/>
      <c r="D47" s="16"/>
      <c r="E47" s="16"/>
      <c r="F47" s="16"/>
      <c r="G47" s="16"/>
      <c r="H47" s="16"/>
      <c r="I47" s="16"/>
      <c r="J47" s="16"/>
    </row>
    <row r="48" spans="1:10" ht="15.6">
      <c r="A48" s="30"/>
      <c r="B48" s="16"/>
      <c r="C48" s="16"/>
      <c r="D48" s="16"/>
      <c r="E48" s="16"/>
      <c r="F48" s="16"/>
      <c r="G48" s="16"/>
      <c r="H48" s="16"/>
      <c r="I48" s="16"/>
      <c r="J48" s="16"/>
    </row>
    <row r="49" spans="1:10" ht="15.6">
      <c r="A49" s="18" t="s">
        <v>55</v>
      </c>
      <c r="B49" s="16"/>
      <c r="C49" s="16"/>
      <c r="D49" s="16"/>
      <c r="E49" s="16"/>
      <c r="F49" s="16"/>
      <c r="G49" s="16"/>
      <c r="H49" s="16"/>
      <c r="I49" s="16"/>
      <c r="J49" s="16"/>
    </row>
    <row r="50" spans="1:10" ht="15.6">
      <c r="A50" s="9" t="s">
        <v>54</v>
      </c>
    </row>
    <row r="51" spans="1:10" ht="15.6">
      <c r="A51" s="9" t="s">
        <v>53</v>
      </c>
      <c r="B51" s="9" t="s">
        <v>52</v>
      </c>
      <c r="C51" s="29"/>
    </row>
    <row r="52" spans="1:10" ht="15.6">
      <c r="A52" s="9"/>
      <c r="B52" s="9" t="s">
        <v>51</v>
      </c>
      <c r="C52" s="29"/>
    </row>
  </sheetData>
  <mergeCells count="1">
    <mergeCell ref="B37:D37"/>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510D69-916D-624D-A47C-B354EE920794}">
  <sheetPr>
    <tabColor theme="9" tint="-0.249977111117893"/>
  </sheetPr>
  <dimension ref="A1:H26"/>
  <sheetViews>
    <sheetView workbookViewId="0">
      <selection activeCell="L25" sqref="L25"/>
    </sheetView>
  </sheetViews>
  <sheetFormatPr defaultColWidth="8.796875" defaultRowHeight="13.2"/>
  <cols>
    <col min="1" max="1" width="23" style="77" customWidth="1"/>
    <col min="2" max="2" width="14.5" style="77" customWidth="1"/>
    <col min="3" max="3" width="17.796875" style="77" customWidth="1"/>
    <col min="4" max="4" width="16.796875" style="77" customWidth="1"/>
    <col min="5" max="5" width="13.5" style="77" customWidth="1"/>
    <col min="6" max="16384" width="8.796875" style="77"/>
  </cols>
  <sheetData>
    <row r="1" spans="1:8" ht="13.8" thickBot="1">
      <c r="A1" s="95" t="s">
        <v>146</v>
      </c>
    </row>
    <row r="2" spans="1:8" ht="13.8" thickTop="1"/>
    <row r="3" spans="1:8" ht="13.8" thickBot="1">
      <c r="A3" s="95" t="s">
        <v>145</v>
      </c>
    </row>
    <row r="4" spans="1:8" ht="13.8" thickTop="1">
      <c r="A4" s="81"/>
    </row>
    <row r="5" spans="1:8">
      <c r="A5" s="94"/>
      <c r="B5" s="93" t="s">
        <v>74</v>
      </c>
      <c r="C5" s="92" t="s">
        <v>62</v>
      </c>
      <c r="D5" s="91" t="s">
        <v>142</v>
      </c>
      <c r="E5" s="79" t="s">
        <v>141</v>
      </c>
      <c r="G5" s="81"/>
      <c r="H5" s="81"/>
    </row>
    <row r="6" spans="1:8">
      <c r="A6" s="90" t="s">
        <v>73</v>
      </c>
      <c r="B6" s="89">
        <v>1000</v>
      </c>
      <c r="C6" s="88">
        <v>10</v>
      </c>
      <c r="D6" s="84">
        <v>-5.0000000000000001E-3</v>
      </c>
      <c r="E6" s="80">
        <f>-B6*C6*D6</f>
        <v>50</v>
      </c>
      <c r="G6" s="81"/>
      <c r="H6" s="81"/>
    </row>
    <row r="7" spans="1:8">
      <c r="A7" s="87" t="s">
        <v>39</v>
      </c>
      <c r="B7" s="86">
        <v>800</v>
      </c>
      <c r="C7" s="85">
        <v>15</v>
      </c>
      <c r="D7" s="84">
        <v>-5.0000000000000001E-3</v>
      </c>
      <c r="E7" s="80">
        <f>-B7*C7*D7</f>
        <v>60</v>
      </c>
      <c r="G7" s="81"/>
      <c r="H7" s="81"/>
    </row>
    <row r="8" spans="1:8">
      <c r="A8" s="79" t="s">
        <v>144</v>
      </c>
      <c r="B8" s="96">
        <f>B6-B7</f>
        <v>200</v>
      </c>
      <c r="C8" s="79"/>
      <c r="D8" s="79"/>
      <c r="E8" s="80">
        <f>E6-E7</f>
        <v>-10</v>
      </c>
      <c r="G8" s="81"/>
      <c r="H8" s="81"/>
    </row>
    <row r="9" spans="1:8">
      <c r="G9" s="81"/>
    </row>
    <row r="10" spans="1:8">
      <c r="G10" s="81"/>
    </row>
    <row r="11" spans="1:8" ht="13.8" thickBot="1">
      <c r="A11" s="95" t="s">
        <v>143</v>
      </c>
    </row>
    <row r="12" spans="1:8" ht="13.8" thickTop="1">
      <c r="A12" s="81"/>
    </row>
    <row r="13" spans="1:8">
      <c r="A13" s="94" t="s">
        <v>69</v>
      </c>
      <c r="B13" s="93" t="s">
        <v>68</v>
      </c>
      <c r="C13" s="92" t="s">
        <v>62</v>
      </c>
      <c r="D13" s="91" t="s">
        <v>142</v>
      </c>
      <c r="E13" s="79" t="s">
        <v>141</v>
      </c>
      <c r="G13" s="81"/>
    </row>
    <row r="14" spans="1:8">
      <c r="A14" s="90" t="s">
        <v>67</v>
      </c>
      <c r="B14" s="89">
        <v>100</v>
      </c>
      <c r="C14" s="88">
        <v>15</v>
      </c>
      <c r="D14" s="84">
        <v>-5.0000000000000001E-3</v>
      </c>
      <c r="E14" s="80">
        <f>-B14*C14*D14</f>
        <v>7.5</v>
      </c>
      <c r="G14" s="81"/>
    </row>
    <row r="15" spans="1:8">
      <c r="A15" s="87" t="s">
        <v>66</v>
      </c>
      <c r="B15" s="86">
        <v>100</v>
      </c>
      <c r="C15" s="85">
        <v>-10</v>
      </c>
      <c r="D15" s="84">
        <v>-5.0000000000000001E-3</v>
      </c>
      <c r="E15" s="83">
        <f>-B15*C15*D15</f>
        <v>-5</v>
      </c>
      <c r="G15" s="81"/>
    </row>
    <row r="16" spans="1:8">
      <c r="G16" s="81"/>
    </row>
    <row r="17" spans="1:7">
      <c r="A17" s="79" t="s">
        <v>140</v>
      </c>
      <c r="B17" s="79"/>
      <c r="C17" s="79"/>
      <c r="D17" s="79"/>
      <c r="E17" s="79"/>
      <c r="G17" s="81"/>
    </row>
    <row r="18" spans="1:7">
      <c r="A18" s="80" t="s">
        <v>67</v>
      </c>
      <c r="B18" s="80">
        <f>-E8/E14*B14</f>
        <v>133.33333333333331</v>
      </c>
      <c r="C18" s="79"/>
      <c r="D18" s="79"/>
      <c r="E18" s="80">
        <f>B18/B14*E14</f>
        <v>9.9999999999999982</v>
      </c>
      <c r="G18" s="81"/>
    </row>
    <row r="19" spans="1:7">
      <c r="E19" s="82" t="s">
        <v>139</v>
      </c>
    </row>
    <row r="20" spans="1:7">
      <c r="A20" s="78" t="s">
        <v>138</v>
      </c>
    </row>
    <row r="22" spans="1:7">
      <c r="A22" s="81" t="s">
        <v>137</v>
      </c>
    </row>
    <row r="23" spans="1:7">
      <c r="A23" s="79" t="s">
        <v>136</v>
      </c>
      <c r="B23" s="79"/>
      <c r="C23" s="79"/>
    </row>
    <row r="24" spans="1:7">
      <c r="A24" s="80" t="s">
        <v>67</v>
      </c>
      <c r="B24" s="80">
        <f>-E8/E14</f>
        <v>1.3333333333333333</v>
      </c>
      <c r="C24" s="79"/>
    </row>
    <row r="26" spans="1:7">
      <c r="A26" s="78" t="s">
        <v>135</v>
      </c>
    </row>
  </sheetData>
  <pageMargins left="0.7" right="0.7" top="0.75" bottom="0.75" header="0.3" footer="0.3"/>
  <pageSetup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1A6EB09-9610-624A-8CAA-B4D508D9A1E9}">
  <sheetPr>
    <tabColor theme="9" tint="-0.249977111117893"/>
  </sheetPr>
  <dimension ref="A1:I25"/>
  <sheetViews>
    <sheetView zoomScale="125" zoomScaleNormal="125" workbookViewId="0">
      <selection activeCell="G17" sqref="G17"/>
    </sheetView>
  </sheetViews>
  <sheetFormatPr defaultColWidth="8.796875" defaultRowHeight="13.2"/>
  <cols>
    <col min="1" max="1" width="15.5" style="77" customWidth="1"/>
    <col min="2" max="2" width="8.796875" style="77"/>
    <col min="3" max="3" width="10.5" style="77" customWidth="1"/>
    <col min="4" max="6" width="15.5" style="77" customWidth="1"/>
    <col min="7" max="7" width="15" style="77" bestFit="1" customWidth="1"/>
    <col min="8" max="8" width="17" style="77" customWidth="1"/>
    <col min="9" max="16384" width="8.796875" style="77"/>
  </cols>
  <sheetData>
    <row r="1" spans="1:9">
      <c r="C1" s="81" t="s">
        <v>166</v>
      </c>
    </row>
    <row r="2" spans="1:9">
      <c r="C2" s="94"/>
      <c r="D2" s="248" t="s">
        <v>165</v>
      </c>
      <c r="E2" s="249"/>
      <c r="F2" s="250"/>
      <c r="G2" s="112" t="s">
        <v>62</v>
      </c>
    </row>
    <row r="3" spans="1:9">
      <c r="C3" s="111"/>
      <c r="D3" s="110" t="s">
        <v>164</v>
      </c>
      <c r="E3" s="110" t="s">
        <v>163</v>
      </c>
      <c r="F3" s="109" t="s">
        <v>162</v>
      </c>
      <c r="G3" s="109"/>
    </row>
    <row r="4" spans="1:9">
      <c r="C4" s="90" t="s">
        <v>52</v>
      </c>
      <c r="D4" s="107">
        <v>100</v>
      </c>
      <c r="E4" s="107">
        <v>100</v>
      </c>
      <c r="F4" s="88">
        <v>400</v>
      </c>
      <c r="G4" s="88">
        <v>25</v>
      </c>
    </row>
    <row r="5" spans="1:9">
      <c r="C5" s="87" t="s">
        <v>51</v>
      </c>
      <c r="D5" s="86">
        <v>0</v>
      </c>
      <c r="E5" s="86">
        <v>300</v>
      </c>
      <c r="F5" s="85">
        <v>300</v>
      </c>
      <c r="G5" s="85">
        <v>25</v>
      </c>
    </row>
    <row r="7" spans="1:9" ht="26.4">
      <c r="C7" s="108" t="s">
        <v>161</v>
      </c>
      <c r="D7" s="107">
        <v>0.05</v>
      </c>
      <c r="E7" s="107">
        <v>0.1</v>
      </c>
      <c r="F7" s="107">
        <v>-0.05</v>
      </c>
      <c r="H7" s="106" t="s">
        <v>60</v>
      </c>
      <c r="I7" s="105" t="s">
        <v>59</v>
      </c>
    </row>
    <row r="8" spans="1:9">
      <c r="H8" s="90" t="s">
        <v>160</v>
      </c>
      <c r="I8" s="104" t="s">
        <v>159</v>
      </c>
    </row>
    <row r="9" spans="1:9">
      <c r="H9" s="90" t="s">
        <v>158</v>
      </c>
      <c r="I9" s="103" t="s">
        <v>157</v>
      </c>
    </row>
    <row r="10" spans="1:9">
      <c r="A10" s="77" t="s">
        <v>156</v>
      </c>
      <c r="C10" s="81" t="s">
        <v>151</v>
      </c>
      <c r="H10" s="87" t="s">
        <v>155</v>
      </c>
      <c r="I10" s="102" t="s">
        <v>154</v>
      </c>
    </row>
    <row r="11" spans="1:9">
      <c r="C11" s="77" t="s">
        <v>153</v>
      </c>
    </row>
    <row r="12" spans="1:9">
      <c r="D12" s="77">
        <v>10</v>
      </c>
      <c r="E12" s="77">
        <v>20</v>
      </c>
      <c r="F12" s="77">
        <v>30</v>
      </c>
    </row>
    <row r="13" spans="1:9">
      <c r="C13" s="77" t="s">
        <v>148</v>
      </c>
      <c r="D13" s="101">
        <f>(D4/(SUM($D4:$F4))*D12)</f>
        <v>1.6666666666666665</v>
      </c>
      <c r="E13" s="101">
        <f>(E4/(SUM($D4:$F4))*E12)</f>
        <v>3.333333333333333</v>
      </c>
      <c r="F13" s="77">
        <f>(F4/(SUM($D4:$F4))*F12)</f>
        <v>20</v>
      </c>
    </row>
    <row r="14" spans="1:9">
      <c r="C14" s="77" t="s">
        <v>147</v>
      </c>
      <c r="D14" s="77">
        <f>(D5/(SUM($D5:$F5))*D12)</f>
        <v>0</v>
      </c>
      <c r="E14" s="77">
        <f>(E5/(SUM($D5:$F5))*E12)</f>
        <v>10</v>
      </c>
      <c r="F14" s="77">
        <f>(F5/(SUM($D5:$F5))*F12)</f>
        <v>15</v>
      </c>
    </row>
    <row r="16" spans="1:9">
      <c r="C16" s="77" t="s">
        <v>150</v>
      </c>
      <c r="G16" s="99" t="s">
        <v>149</v>
      </c>
    </row>
    <row r="17" spans="1:7">
      <c r="C17" s="77" t="s">
        <v>148</v>
      </c>
      <c r="D17" s="101">
        <f>-D13*D7</f>
        <v>-8.3333333333333329E-2</v>
      </c>
      <c r="E17" s="101">
        <f>-E13*E7</f>
        <v>-0.33333333333333331</v>
      </c>
      <c r="F17" s="77">
        <f>-F13*F7</f>
        <v>1</v>
      </c>
      <c r="G17" s="100">
        <f>SUM(D17:F17)</f>
        <v>0.58333333333333337</v>
      </c>
    </row>
    <row r="18" spans="1:7">
      <c r="C18" s="77" t="s">
        <v>147</v>
      </c>
      <c r="D18" s="77">
        <f>-D14*D7</f>
        <v>0</v>
      </c>
      <c r="E18" s="77">
        <f>-E14*E7</f>
        <v>-1</v>
      </c>
      <c r="F18" s="77">
        <f>-F14*F7</f>
        <v>0.75</v>
      </c>
      <c r="G18" s="99">
        <f>SUM(D18:F18)</f>
        <v>-0.25</v>
      </c>
    </row>
    <row r="21" spans="1:7">
      <c r="A21" s="77" t="s">
        <v>152</v>
      </c>
      <c r="C21" s="81" t="s">
        <v>151</v>
      </c>
    </row>
    <row r="23" spans="1:7">
      <c r="C23" s="77" t="s">
        <v>150</v>
      </c>
      <c r="D23" s="77">
        <v>10</v>
      </c>
      <c r="E23" s="77">
        <v>20</v>
      </c>
      <c r="F23" s="77">
        <v>30</v>
      </c>
      <c r="G23" s="99" t="s">
        <v>149</v>
      </c>
    </row>
    <row r="24" spans="1:7">
      <c r="C24" s="77" t="s">
        <v>148</v>
      </c>
      <c r="D24" s="98">
        <f t="shared" ref="D24:F25" si="0">-D$23*D$7*D4</f>
        <v>-50</v>
      </c>
      <c r="E24" s="98">
        <f t="shared" si="0"/>
        <v>-200</v>
      </c>
      <c r="F24" s="98">
        <f t="shared" si="0"/>
        <v>600</v>
      </c>
      <c r="G24" s="97">
        <f>SUM(D24:F24)</f>
        <v>350</v>
      </c>
    </row>
    <row r="25" spans="1:7">
      <c r="C25" s="77" t="s">
        <v>147</v>
      </c>
      <c r="D25" s="98">
        <f t="shared" si="0"/>
        <v>0</v>
      </c>
      <c r="E25" s="98">
        <f t="shared" si="0"/>
        <v>-600</v>
      </c>
      <c r="F25" s="98">
        <f t="shared" si="0"/>
        <v>450</v>
      </c>
      <c r="G25" s="97">
        <f>SUM(D25:F25)</f>
        <v>-150</v>
      </c>
    </row>
  </sheetData>
  <mergeCells count="1">
    <mergeCell ref="D2:F2"/>
  </mergeCells>
  <pageMargins left="0.7" right="0.7" top="0.75" bottom="0.75" header="0.3" footer="0.3"/>
  <pageSetup orientation="portrait" r:id="rId1"/>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DD709F9-EF96-D247-A976-ECD9D8C7196C}">
  <dimension ref="A1:I48"/>
  <sheetViews>
    <sheetView workbookViewId="0">
      <selection activeCell="I27" sqref="I27"/>
    </sheetView>
  </sheetViews>
  <sheetFormatPr defaultColWidth="8.796875" defaultRowHeight="15.6"/>
  <cols>
    <col min="1" max="1" width="36" style="9" customWidth="1"/>
    <col min="2" max="2" width="21" style="9" bestFit="1" customWidth="1"/>
    <col min="3" max="4" width="14.796875" style="9" customWidth="1"/>
    <col min="5" max="16384" width="8.796875" style="9"/>
  </cols>
  <sheetData>
    <row r="1" spans="1:9">
      <c r="A1" s="65" t="s">
        <v>114</v>
      </c>
      <c r="B1" s="45"/>
      <c r="C1" s="45"/>
      <c r="D1" s="45"/>
      <c r="E1" s="45"/>
      <c r="F1" s="45"/>
      <c r="G1" s="45"/>
      <c r="H1" s="45"/>
      <c r="I1" s="45"/>
    </row>
    <row r="2" spans="1:9">
      <c r="A2" s="64" t="s">
        <v>113</v>
      </c>
      <c r="B2" s="45"/>
      <c r="C2" s="45"/>
      <c r="D2" s="45"/>
      <c r="E2" s="45"/>
      <c r="F2" s="45"/>
      <c r="G2" s="45"/>
      <c r="H2" s="45"/>
      <c r="I2" s="45"/>
    </row>
    <row r="3" spans="1:9">
      <c r="A3" s="64" t="s">
        <v>112</v>
      </c>
      <c r="B3" s="45"/>
      <c r="C3" s="45"/>
      <c r="D3" s="45"/>
      <c r="E3" s="45"/>
      <c r="F3" s="45"/>
      <c r="G3" s="45"/>
      <c r="H3" s="45"/>
      <c r="I3" s="45"/>
    </row>
    <row r="4" spans="1:9">
      <c r="A4" s="45"/>
      <c r="B4" s="45"/>
      <c r="C4" s="45"/>
      <c r="D4" s="45"/>
      <c r="E4" s="45"/>
      <c r="F4" s="45"/>
      <c r="G4" s="45"/>
      <c r="H4" s="45"/>
      <c r="I4" s="45"/>
    </row>
    <row r="5" spans="1:9">
      <c r="A5" s="47" t="s">
        <v>111</v>
      </c>
      <c r="B5" s="46"/>
      <c r="C5" s="46"/>
      <c r="D5" s="46"/>
      <c r="E5" s="45"/>
      <c r="F5" s="45"/>
      <c r="G5" s="45"/>
      <c r="H5" s="45"/>
      <c r="I5" s="45"/>
    </row>
    <row r="6" spans="1:9">
      <c r="A6" s="54"/>
      <c r="B6" s="46"/>
      <c r="C6" s="46"/>
      <c r="D6" s="46"/>
      <c r="E6" s="45"/>
      <c r="F6" s="45"/>
      <c r="G6" s="45"/>
      <c r="H6" s="45"/>
      <c r="I6" s="45"/>
    </row>
    <row r="7" spans="1:9">
      <c r="A7" s="47" t="s">
        <v>110</v>
      </c>
      <c r="B7" s="46"/>
      <c r="C7" s="46"/>
      <c r="D7" s="46"/>
      <c r="E7" s="45"/>
      <c r="F7" s="45"/>
      <c r="G7" s="45"/>
      <c r="H7" s="45"/>
      <c r="I7" s="45"/>
    </row>
    <row r="8" spans="1:9" ht="16.2" thickBot="1">
      <c r="A8" s="54"/>
      <c r="B8" s="46"/>
      <c r="C8" s="46"/>
      <c r="D8" s="46"/>
      <c r="E8" s="45"/>
      <c r="F8" s="45"/>
      <c r="G8" s="45"/>
      <c r="H8" s="45"/>
      <c r="I8" s="45"/>
    </row>
    <row r="9" spans="1:9" ht="16.2" thickBot="1">
      <c r="A9" s="53"/>
      <c r="B9" s="56"/>
      <c r="C9" s="56" t="s">
        <v>109</v>
      </c>
      <c r="D9" s="46"/>
      <c r="E9" s="45"/>
      <c r="F9" s="45"/>
      <c r="G9" s="45"/>
      <c r="H9" s="45"/>
      <c r="I9" s="45"/>
    </row>
    <row r="10" spans="1:9" ht="16.2" thickBot="1">
      <c r="A10" s="63" t="s">
        <v>39</v>
      </c>
      <c r="B10" s="62" t="s">
        <v>108</v>
      </c>
      <c r="C10" s="51">
        <v>100</v>
      </c>
      <c r="D10" s="46"/>
      <c r="E10" s="45"/>
      <c r="F10" s="45"/>
      <c r="G10" s="45"/>
      <c r="H10" s="45"/>
      <c r="I10" s="45"/>
    </row>
    <row r="11" spans="1:9">
      <c r="A11" s="61" t="s">
        <v>73</v>
      </c>
      <c r="B11" s="59" t="s">
        <v>107</v>
      </c>
      <c r="C11" s="59">
        <v>20</v>
      </c>
      <c r="D11" s="46"/>
      <c r="E11" s="45"/>
      <c r="F11" s="45"/>
      <c r="G11" s="45"/>
      <c r="H11" s="45"/>
      <c r="I11" s="45"/>
    </row>
    <row r="12" spans="1:9">
      <c r="A12" s="61" t="s">
        <v>106</v>
      </c>
      <c r="B12" s="59" t="s">
        <v>105</v>
      </c>
      <c r="C12" s="59">
        <v>30</v>
      </c>
      <c r="D12" s="46"/>
      <c r="E12" s="45"/>
      <c r="F12" s="45"/>
      <c r="G12" s="45"/>
      <c r="H12" s="45"/>
      <c r="I12" s="45"/>
    </row>
    <row r="13" spans="1:9">
      <c r="A13" s="60"/>
      <c r="B13" s="59" t="s">
        <v>104</v>
      </c>
      <c r="C13" s="59">
        <v>50</v>
      </c>
      <c r="D13" s="46"/>
      <c r="E13" s="45"/>
      <c r="F13" s="45"/>
      <c r="G13" s="45"/>
      <c r="H13" s="45"/>
      <c r="I13" s="45"/>
    </row>
    <row r="14" spans="1:9" ht="16.2" thickBot="1">
      <c r="A14" s="58"/>
      <c r="B14" s="51" t="s">
        <v>41</v>
      </c>
      <c r="C14" s="51">
        <v>100</v>
      </c>
      <c r="D14" s="46"/>
      <c r="E14" s="45"/>
      <c r="F14" s="45"/>
      <c r="G14" s="45"/>
      <c r="H14" s="45"/>
      <c r="I14" s="45"/>
    </row>
    <row r="15" spans="1:9">
      <c r="A15" s="54"/>
      <c r="B15" s="46"/>
      <c r="C15" s="46"/>
      <c r="D15" s="46"/>
      <c r="E15" s="45"/>
      <c r="F15" s="45"/>
      <c r="G15" s="45"/>
      <c r="H15" s="45"/>
      <c r="I15" s="45"/>
    </row>
    <row r="16" spans="1:9">
      <c r="A16" s="54" t="s">
        <v>103</v>
      </c>
      <c r="B16" s="46"/>
      <c r="C16" s="46"/>
      <c r="D16" s="46"/>
      <c r="E16" s="45"/>
      <c r="F16" s="45"/>
      <c r="G16" s="45"/>
      <c r="H16" s="45"/>
      <c r="I16" s="45"/>
    </row>
    <row r="17" spans="1:9" ht="16.2" thickBot="1">
      <c r="A17" s="54"/>
      <c r="B17" s="46"/>
      <c r="C17" s="46"/>
      <c r="D17" s="46"/>
      <c r="E17" s="45"/>
      <c r="F17" s="45"/>
      <c r="G17" s="45"/>
      <c r="H17" s="45"/>
      <c r="I17" s="45"/>
    </row>
    <row r="18" spans="1:9" ht="16.2" thickBot="1">
      <c r="A18" s="57" t="s">
        <v>102</v>
      </c>
      <c r="B18" s="56" t="s">
        <v>101</v>
      </c>
      <c r="C18" s="56" t="s">
        <v>100</v>
      </c>
      <c r="D18" s="56" t="s">
        <v>99</v>
      </c>
      <c r="E18" s="45"/>
      <c r="F18" s="45"/>
      <c r="G18" s="45"/>
      <c r="H18" s="45"/>
      <c r="I18" s="45"/>
    </row>
    <row r="19" spans="1:9" ht="16.2" thickBot="1">
      <c r="A19" s="50" t="s">
        <v>98</v>
      </c>
      <c r="B19" s="51" t="s">
        <v>96</v>
      </c>
      <c r="C19" s="51" t="s">
        <v>96</v>
      </c>
      <c r="D19" s="51" t="s">
        <v>96</v>
      </c>
      <c r="E19" s="45"/>
      <c r="F19" s="45"/>
      <c r="G19" s="45"/>
      <c r="H19" s="45"/>
      <c r="I19" s="45"/>
    </row>
    <row r="20" spans="1:9" ht="16.2" thickBot="1">
      <c r="A20" s="50" t="s">
        <v>97</v>
      </c>
      <c r="B20" s="51" t="s">
        <v>96</v>
      </c>
      <c r="C20" s="51" t="s">
        <v>95</v>
      </c>
      <c r="D20" s="51" t="s">
        <v>94</v>
      </c>
      <c r="E20" s="45"/>
      <c r="F20" s="45"/>
      <c r="G20" s="45"/>
      <c r="H20" s="45"/>
      <c r="I20" s="45"/>
    </row>
    <row r="21" spans="1:9">
      <c r="A21" s="54"/>
      <c r="B21" s="46"/>
      <c r="C21" s="46"/>
      <c r="D21" s="46"/>
      <c r="E21" s="45"/>
      <c r="F21" s="45"/>
      <c r="G21" s="45"/>
      <c r="H21" s="45"/>
      <c r="I21" s="45"/>
    </row>
    <row r="22" spans="1:9">
      <c r="A22" s="54" t="s">
        <v>93</v>
      </c>
      <c r="B22" s="46"/>
      <c r="C22" s="46"/>
      <c r="D22" s="46"/>
      <c r="E22" s="45"/>
      <c r="F22" s="45"/>
      <c r="G22" s="45"/>
      <c r="H22" s="45"/>
      <c r="I22" s="45"/>
    </row>
    <row r="23" spans="1:9">
      <c r="A23" s="54"/>
      <c r="B23" s="46"/>
      <c r="C23" s="46"/>
      <c r="D23" s="46"/>
      <c r="E23" s="45"/>
      <c r="F23" s="45"/>
      <c r="G23" s="45"/>
      <c r="H23" s="45"/>
      <c r="I23" s="45"/>
    </row>
    <row r="24" spans="1:9">
      <c r="A24" s="55" t="s">
        <v>92</v>
      </c>
      <c r="B24" s="46"/>
      <c r="C24" s="46"/>
      <c r="D24" s="46"/>
      <c r="E24" s="45"/>
      <c r="F24" s="45"/>
      <c r="G24" s="45"/>
      <c r="H24" s="45"/>
      <c r="I24" s="45"/>
    </row>
    <row r="25" spans="1:9">
      <c r="A25" s="9" t="s">
        <v>24</v>
      </c>
    </row>
    <row r="35" spans="1:9">
      <c r="A35" s="55" t="s">
        <v>91</v>
      </c>
      <c r="B35" s="46"/>
      <c r="C35" s="45"/>
      <c r="D35" s="45"/>
      <c r="E35" s="45"/>
      <c r="F35" s="45"/>
      <c r="G35" s="45"/>
      <c r="H35" s="45"/>
      <c r="I35" s="45"/>
    </row>
    <row r="36" spans="1:9">
      <c r="A36" s="55" t="s">
        <v>90</v>
      </c>
      <c r="B36" s="46"/>
      <c r="C36" s="45"/>
      <c r="D36" s="45"/>
      <c r="E36" s="45"/>
      <c r="F36" s="45"/>
      <c r="G36" s="45"/>
      <c r="H36" s="45"/>
      <c r="I36" s="45"/>
    </row>
    <row r="37" spans="1:9">
      <c r="A37" s="55" t="s">
        <v>89</v>
      </c>
      <c r="B37" s="46"/>
      <c r="C37" s="45"/>
      <c r="D37" s="45"/>
      <c r="E37" s="45"/>
      <c r="F37" s="45"/>
      <c r="G37" s="45"/>
      <c r="H37" s="45"/>
      <c r="I37" s="45"/>
    </row>
    <row r="38" spans="1:9" ht="16.2" thickBot="1">
      <c r="A38" s="54"/>
      <c r="B38" s="46"/>
      <c r="C38" s="45"/>
      <c r="D38" s="45"/>
      <c r="E38" s="45"/>
      <c r="F38" s="45"/>
      <c r="G38" s="45"/>
      <c r="H38" s="45"/>
      <c r="I38" s="45"/>
    </row>
    <row r="39" spans="1:9" ht="16.2" thickBot="1">
      <c r="A39" s="53" t="s">
        <v>88</v>
      </c>
      <c r="B39" s="52">
        <v>5000000</v>
      </c>
      <c r="C39" s="45"/>
      <c r="D39" s="45"/>
      <c r="E39" s="45"/>
      <c r="F39" s="45"/>
      <c r="G39" s="45"/>
      <c r="H39" s="45"/>
      <c r="I39" s="45"/>
    </row>
    <row r="40" spans="1:9" ht="16.2" thickBot="1">
      <c r="A40" s="50" t="s">
        <v>87</v>
      </c>
      <c r="B40" s="51" t="s">
        <v>86</v>
      </c>
      <c r="C40" s="45"/>
      <c r="D40" s="45"/>
      <c r="E40" s="45"/>
      <c r="F40" s="45"/>
      <c r="G40" s="45"/>
      <c r="H40" s="45"/>
      <c r="I40" s="45"/>
    </row>
    <row r="41" spans="1:9" ht="16.2" thickBot="1">
      <c r="A41" s="50" t="s">
        <v>85</v>
      </c>
      <c r="B41" s="49">
        <v>0.02</v>
      </c>
      <c r="C41" s="45"/>
      <c r="D41" s="45"/>
      <c r="E41" s="45"/>
      <c r="F41" s="45"/>
      <c r="G41" s="45"/>
      <c r="H41" s="45"/>
      <c r="I41" s="45"/>
    </row>
    <row r="42" spans="1:9" ht="16.2" thickBot="1">
      <c r="A42" s="50" t="s">
        <v>84</v>
      </c>
      <c r="B42" s="51">
        <v>1800</v>
      </c>
      <c r="C42" s="45"/>
      <c r="D42" s="45"/>
      <c r="E42" s="45"/>
      <c r="F42" s="45"/>
      <c r="G42" s="45"/>
      <c r="H42" s="45"/>
      <c r="I42" s="45"/>
    </row>
    <row r="43" spans="1:9" ht="16.2" thickBot="1">
      <c r="A43" s="50" t="s">
        <v>83</v>
      </c>
      <c r="B43" s="51">
        <v>300</v>
      </c>
      <c r="C43" s="45"/>
      <c r="D43" s="45"/>
      <c r="E43" s="45"/>
      <c r="F43" s="45"/>
      <c r="G43" s="45"/>
      <c r="H43" s="45"/>
      <c r="I43" s="45"/>
    </row>
    <row r="44" spans="1:9" ht="16.2" thickBot="1">
      <c r="A44" s="50" t="s">
        <v>82</v>
      </c>
      <c r="B44" s="49">
        <v>-0.1</v>
      </c>
      <c r="C44" s="45"/>
      <c r="D44" s="45"/>
      <c r="E44" s="45"/>
      <c r="F44" s="45"/>
      <c r="G44" s="45"/>
      <c r="H44" s="45"/>
      <c r="I44" s="45"/>
    </row>
    <row r="45" spans="1:9">
      <c r="A45" s="48"/>
      <c r="B45" s="46"/>
      <c r="C45" s="45"/>
      <c r="D45" s="45"/>
      <c r="E45" s="45"/>
      <c r="F45" s="45"/>
      <c r="G45" s="45"/>
      <c r="H45" s="45"/>
      <c r="I45" s="45"/>
    </row>
    <row r="46" spans="1:9">
      <c r="A46" s="47" t="s">
        <v>81</v>
      </c>
      <c r="B46" s="46"/>
      <c r="C46" s="45"/>
      <c r="D46" s="45"/>
      <c r="E46" s="45"/>
      <c r="F46" s="45"/>
      <c r="G46" s="45"/>
      <c r="H46" s="45"/>
      <c r="I46" s="45"/>
    </row>
    <row r="47" spans="1:9">
      <c r="A47" s="45" t="s">
        <v>80</v>
      </c>
      <c r="B47" s="45"/>
      <c r="C47" s="45"/>
      <c r="D47" s="45"/>
      <c r="E47" s="45"/>
      <c r="F47" s="45"/>
      <c r="G47" s="45"/>
      <c r="H47" s="45"/>
      <c r="I47" s="45"/>
    </row>
    <row r="48" spans="1:9">
      <c r="A48" s="9" t="s">
        <v>24</v>
      </c>
    </row>
  </sheetData>
  <pageMargins left="0.7" right="0.7" top="0.75" bottom="0.75" header="0.3" footer="0.3"/>
  <legacyDrawing r:id="rId1"/>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6F1C4C-E557-2F4D-8293-1B0210D9C778}">
  <sheetPr>
    <tabColor theme="9"/>
  </sheetPr>
  <dimension ref="A1:I47"/>
  <sheetViews>
    <sheetView workbookViewId="0">
      <selection activeCell="N17" sqref="N17"/>
    </sheetView>
  </sheetViews>
  <sheetFormatPr defaultColWidth="8.796875" defaultRowHeight="15.6"/>
  <cols>
    <col min="1" max="1" width="26.5" style="152" customWidth="1"/>
    <col min="2" max="2" width="19.796875" style="152" customWidth="1"/>
    <col min="3" max="6" width="14.19921875" style="152" customWidth="1"/>
    <col min="7" max="16384" width="8.796875" style="152"/>
  </cols>
  <sheetData>
    <row r="1" spans="1:9">
      <c r="A1" s="164" t="s">
        <v>198</v>
      </c>
      <c r="B1" s="165"/>
      <c r="C1" s="165"/>
      <c r="D1" s="165"/>
      <c r="E1" s="165"/>
      <c r="F1" s="165"/>
      <c r="G1" s="165"/>
      <c r="H1" s="165"/>
      <c r="I1" s="165"/>
    </row>
    <row r="2" spans="1:9">
      <c r="A2" s="166" t="s">
        <v>199</v>
      </c>
      <c r="B2" s="165"/>
      <c r="C2" s="165"/>
      <c r="D2" s="165"/>
      <c r="E2" s="165"/>
      <c r="F2" s="165"/>
      <c r="G2" s="165"/>
      <c r="H2" s="165"/>
      <c r="I2" s="165"/>
    </row>
    <row r="3" spans="1:9">
      <c r="A3" s="165"/>
      <c r="B3" s="165"/>
      <c r="C3" s="165"/>
      <c r="D3" s="165"/>
      <c r="E3" s="165"/>
      <c r="F3" s="165"/>
      <c r="G3" s="165"/>
      <c r="H3" s="165"/>
      <c r="I3" s="165"/>
    </row>
    <row r="4" spans="1:9">
      <c r="A4" s="167" t="s">
        <v>111</v>
      </c>
      <c r="B4" s="168"/>
      <c r="C4" s="168"/>
      <c r="D4" s="168"/>
      <c r="E4" s="165"/>
      <c r="F4" s="165"/>
      <c r="G4" s="165"/>
      <c r="H4" s="165"/>
      <c r="I4" s="165"/>
    </row>
    <row r="5" spans="1:9">
      <c r="A5" s="169"/>
      <c r="B5" s="168"/>
      <c r="C5" s="168"/>
      <c r="D5" s="168"/>
      <c r="E5" s="165"/>
      <c r="F5" s="165"/>
      <c r="G5" s="165"/>
      <c r="H5" s="165"/>
      <c r="I5" s="165"/>
    </row>
    <row r="6" spans="1:9">
      <c r="A6" s="167" t="s">
        <v>110</v>
      </c>
      <c r="B6" s="168"/>
      <c r="C6" s="168"/>
      <c r="D6" s="168"/>
      <c r="E6" s="165"/>
      <c r="F6" s="165"/>
      <c r="G6" s="165"/>
      <c r="H6" s="165"/>
      <c r="I6" s="165"/>
    </row>
    <row r="7" spans="1:9" ht="16.2" thickBot="1">
      <c r="A7" s="169"/>
      <c r="B7" s="168"/>
      <c r="C7" s="168"/>
      <c r="D7" s="168"/>
      <c r="E7" s="165"/>
      <c r="F7" s="165"/>
      <c r="G7" s="165"/>
      <c r="H7" s="165"/>
      <c r="I7" s="165"/>
    </row>
    <row r="8" spans="1:9" ht="16.2" thickBot="1">
      <c r="A8" s="170"/>
      <c r="B8" s="171"/>
      <c r="C8" s="171" t="s">
        <v>109</v>
      </c>
      <c r="D8" s="168"/>
      <c r="E8" s="165"/>
      <c r="F8" s="165"/>
      <c r="G8" s="165"/>
      <c r="H8" s="165"/>
      <c r="I8" s="165"/>
    </row>
    <row r="9" spans="1:9" ht="16.2" thickBot="1">
      <c r="A9" s="172" t="s">
        <v>39</v>
      </c>
      <c r="B9" s="173" t="s">
        <v>108</v>
      </c>
      <c r="C9" s="174">
        <v>100</v>
      </c>
      <c r="D9" s="168"/>
      <c r="E9" s="165"/>
      <c r="F9" s="165"/>
      <c r="G9" s="165"/>
      <c r="H9" s="165"/>
      <c r="I9" s="165"/>
    </row>
    <row r="10" spans="1:9">
      <c r="A10" s="175" t="s">
        <v>73</v>
      </c>
      <c r="B10" s="176" t="s">
        <v>107</v>
      </c>
      <c r="C10" s="176">
        <v>20</v>
      </c>
      <c r="D10" s="168"/>
      <c r="E10" s="165"/>
      <c r="F10" s="165"/>
      <c r="G10" s="165"/>
      <c r="H10" s="165"/>
      <c r="I10" s="165"/>
    </row>
    <row r="11" spans="1:9">
      <c r="A11" s="175" t="s">
        <v>106</v>
      </c>
      <c r="B11" s="176" t="s">
        <v>105</v>
      </c>
      <c r="C11" s="176">
        <v>30</v>
      </c>
      <c r="D11" s="168"/>
      <c r="E11" s="165"/>
      <c r="F11" s="165"/>
      <c r="G11" s="165"/>
      <c r="H11" s="165"/>
      <c r="I11" s="165"/>
    </row>
    <row r="12" spans="1:9">
      <c r="A12" s="177"/>
      <c r="B12" s="176" t="s">
        <v>104</v>
      </c>
      <c r="C12" s="176">
        <v>50</v>
      </c>
      <c r="D12" s="168"/>
      <c r="E12" s="165"/>
      <c r="F12" s="165"/>
      <c r="G12" s="165"/>
      <c r="H12" s="165"/>
      <c r="I12" s="165"/>
    </row>
    <row r="13" spans="1:9" ht="16.2" thickBot="1">
      <c r="A13" s="178"/>
      <c r="B13" s="174" t="s">
        <v>41</v>
      </c>
      <c r="C13" s="174">
        <v>100</v>
      </c>
      <c r="D13" s="168"/>
      <c r="E13" s="165"/>
      <c r="F13" s="165"/>
      <c r="G13" s="165"/>
      <c r="H13" s="165"/>
      <c r="I13" s="165"/>
    </row>
    <row r="14" spans="1:9">
      <c r="A14" s="169"/>
      <c r="B14" s="168"/>
      <c r="C14" s="168"/>
      <c r="D14" s="168"/>
      <c r="E14" s="165"/>
      <c r="F14" s="165"/>
      <c r="G14" s="165"/>
      <c r="H14" s="165"/>
      <c r="I14" s="165"/>
    </row>
    <row r="15" spans="1:9">
      <c r="A15" s="169" t="s">
        <v>103</v>
      </c>
      <c r="B15" s="168"/>
      <c r="C15" s="168"/>
      <c r="D15" s="168"/>
      <c r="E15" s="165"/>
      <c r="F15" s="165"/>
      <c r="G15" s="165"/>
      <c r="H15" s="165"/>
      <c r="I15" s="165"/>
    </row>
    <row r="16" spans="1:9" ht="16.2" thickBot="1">
      <c r="A16" s="169"/>
      <c r="B16" s="168"/>
      <c r="C16" s="168"/>
      <c r="D16" s="168"/>
      <c r="E16" s="165"/>
      <c r="F16" s="165"/>
      <c r="G16" s="165"/>
      <c r="H16" s="165"/>
      <c r="I16" s="165"/>
    </row>
    <row r="17" spans="1:9" ht="16.2" thickBot="1">
      <c r="A17" s="179" t="s">
        <v>102</v>
      </c>
      <c r="B17" s="171" t="s">
        <v>101</v>
      </c>
      <c r="C17" s="171" t="s">
        <v>100</v>
      </c>
      <c r="D17" s="171" t="s">
        <v>99</v>
      </c>
      <c r="E17" s="165"/>
      <c r="F17" s="165"/>
      <c r="G17" s="165"/>
      <c r="H17" s="165"/>
      <c r="I17" s="165"/>
    </row>
    <row r="18" spans="1:9" ht="16.2" thickBot="1">
      <c r="A18" s="180" t="s">
        <v>98</v>
      </c>
      <c r="B18" s="174" t="s">
        <v>96</v>
      </c>
      <c r="C18" s="174" t="s">
        <v>96</v>
      </c>
      <c r="D18" s="174" t="s">
        <v>96</v>
      </c>
      <c r="E18" s="165"/>
      <c r="F18" s="165"/>
      <c r="G18" s="165"/>
      <c r="H18" s="165"/>
      <c r="I18" s="165"/>
    </row>
    <row r="19" spans="1:9" ht="16.2" thickBot="1">
      <c r="A19" s="180" t="s">
        <v>97</v>
      </c>
      <c r="B19" s="174" t="s">
        <v>96</v>
      </c>
      <c r="C19" s="174" t="s">
        <v>95</v>
      </c>
      <c r="D19" s="174" t="s">
        <v>94</v>
      </c>
      <c r="E19" s="165"/>
      <c r="F19" s="165"/>
      <c r="G19" s="165"/>
      <c r="H19" s="165"/>
      <c r="I19" s="165"/>
    </row>
    <row r="20" spans="1:9">
      <c r="A20" s="169"/>
      <c r="B20" s="168"/>
      <c r="C20" s="168"/>
      <c r="D20" s="168"/>
      <c r="E20" s="165"/>
      <c r="F20" s="165"/>
      <c r="G20" s="165"/>
      <c r="H20" s="165"/>
      <c r="I20" s="165"/>
    </row>
    <row r="21" spans="1:9">
      <c r="A21" s="169" t="s">
        <v>93</v>
      </c>
      <c r="B21" s="168"/>
      <c r="C21" s="168"/>
      <c r="D21" s="168"/>
      <c r="E21" s="165"/>
      <c r="F21" s="165"/>
      <c r="G21" s="165"/>
      <c r="H21" s="165"/>
      <c r="I21" s="165"/>
    </row>
    <row r="22" spans="1:9">
      <c r="A22" s="169"/>
      <c r="B22" s="168"/>
      <c r="C22" s="168"/>
      <c r="D22" s="168"/>
      <c r="E22" s="165"/>
      <c r="F22" s="165"/>
      <c r="G22" s="165"/>
      <c r="H22" s="165"/>
      <c r="I22" s="165"/>
    </row>
    <row r="23" spans="1:9">
      <c r="A23" s="181" t="s">
        <v>92</v>
      </c>
      <c r="B23" s="168"/>
      <c r="C23" s="168"/>
      <c r="D23" s="168"/>
      <c r="E23" s="165"/>
      <c r="F23" s="165"/>
      <c r="G23" s="165"/>
      <c r="H23" s="165"/>
      <c r="I23" s="165"/>
    </row>
    <row r="24" spans="1:9">
      <c r="A24" s="152" t="s">
        <v>24</v>
      </c>
    </row>
    <row r="26" spans="1:9">
      <c r="A26" s="153" t="s">
        <v>73</v>
      </c>
      <c r="B26" s="153" t="s">
        <v>101</v>
      </c>
      <c r="C26" s="153" t="s">
        <v>100</v>
      </c>
      <c r="D26" s="153" t="s">
        <v>200</v>
      </c>
      <c r="E26" s="153" t="s">
        <v>99</v>
      </c>
      <c r="F26" s="153" t="s">
        <v>41</v>
      </c>
    </row>
    <row r="27" spans="1:9">
      <c r="A27" s="152" t="s">
        <v>201</v>
      </c>
      <c r="B27" s="152">
        <v>20</v>
      </c>
      <c r="C27" s="152">
        <v>30</v>
      </c>
      <c r="E27" s="152">
        <v>50</v>
      </c>
      <c r="F27" s="152">
        <f>SUM(B27:E27)</f>
        <v>100</v>
      </c>
    </row>
    <row r="28" spans="1:9">
      <c r="A28" s="152" t="s">
        <v>202</v>
      </c>
      <c r="B28" s="152">
        <v>5</v>
      </c>
      <c r="C28" s="152">
        <v>10</v>
      </c>
      <c r="E28" s="152">
        <v>30</v>
      </c>
    </row>
    <row r="29" spans="1:9">
      <c r="A29" s="152" t="s">
        <v>203</v>
      </c>
      <c r="B29" s="152">
        <f>B27/$F$27 * B28</f>
        <v>1</v>
      </c>
      <c r="C29" s="152">
        <f>C27/$F$27 * C28</f>
        <v>3</v>
      </c>
      <c r="E29" s="152">
        <f>E27/$F$27 * E28</f>
        <v>15</v>
      </c>
    </row>
    <row r="31" spans="1:9">
      <c r="A31" s="153" t="s">
        <v>39</v>
      </c>
      <c r="B31" s="153" t="s">
        <v>101</v>
      </c>
      <c r="C31" s="153" t="s">
        <v>100</v>
      </c>
      <c r="D31" s="153" t="s">
        <v>200</v>
      </c>
      <c r="E31" s="153" t="s">
        <v>99</v>
      </c>
      <c r="F31" s="153" t="s">
        <v>41</v>
      </c>
    </row>
    <row r="32" spans="1:9">
      <c r="A32" s="152" t="s">
        <v>201</v>
      </c>
      <c r="D32" s="152">
        <v>100</v>
      </c>
      <c r="F32" s="152">
        <f>SUM(B32:E32)</f>
        <v>100</v>
      </c>
    </row>
    <row r="33" spans="1:6">
      <c r="A33" s="152" t="s">
        <v>202</v>
      </c>
      <c r="D33" s="152">
        <v>19</v>
      </c>
    </row>
    <row r="34" spans="1:6">
      <c r="A34" s="152" t="s">
        <v>203</v>
      </c>
      <c r="D34" s="152">
        <f>D32/D32 * D33</f>
        <v>19</v>
      </c>
    </row>
    <row r="37" spans="1:6">
      <c r="A37" s="153" t="s">
        <v>204</v>
      </c>
    </row>
    <row r="38" spans="1:6">
      <c r="A38" s="152" t="s">
        <v>205</v>
      </c>
      <c r="B38" s="152">
        <v>-5.0000000000000001E-3</v>
      </c>
      <c r="C38" s="152">
        <v>-5.0000000000000001E-3</v>
      </c>
      <c r="D38" s="152">
        <v>-5.0000000000000001E-3</v>
      </c>
      <c r="E38" s="152">
        <v>-5.0000000000000001E-3</v>
      </c>
    </row>
    <row r="39" spans="1:6">
      <c r="A39" s="152" t="s">
        <v>206</v>
      </c>
      <c r="B39" s="152">
        <f>-B$29*B38*$F$27</f>
        <v>0.5</v>
      </c>
      <c r="C39" s="152">
        <f>-C$29*C38*$F$27</f>
        <v>1.5</v>
      </c>
      <c r="D39" s="152">
        <f>-D$29*D38*$F$27</f>
        <v>0</v>
      </c>
      <c r="E39" s="152">
        <f>-E$29*E38*$F$27</f>
        <v>7.5</v>
      </c>
      <c r="F39" s="152">
        <f>SUM(B39:E39)</f>
        <v>9.5</v>
      </c>
    </row>
    <row r="40" spans="1:6">
      <c r="A40" s="152" t="s">
        <v>207</v>
      </c>
      <c r="B40" s="152">
        <f>-B$34*B38*$F$32</f>
        <v>0</v>
      </c>
      <c r="C40" s="152">
        <f>-C$34*C38*$F$32</f>
        <v>0</v>
      </c>
      <c r="D40" s="152">
        <f>-D$34*D38*$F$32</f>
        <v>9.5</v>
      </c>
      <c r="E40" s="152">
        <f>-E$34*E38*$F$32</f>
        <v>0</v>
      </c>
      <c r="F40" s="152">
        <f>SUM(B40:E40)</f>
        <v>9.5</v>
      </c>
    </row>
    <row r="41" spans="1:6">
      <c r="A41" s="152" t="s">
        <v>208</v>
      </c>
      <c r="F41" s="166">
        <f>F39-F40</f>
        <v>0</v>
      </c>
    </row>
    <row r="43" spans="1:6">
      <c r="A43" s="153" t="s">
        <v>209</v>
      </c>
    </row>
    <row r="44" spans="1:6">
      <c r="A44" s="152" t="s">
        <v>210</v>
      </c>
      <c r="B44" s="152">
        <v>-5.0000000000000001E-3</v>
      </c>
      <c r="C44" s="152">
        <v>-2.5000000000000001E-3</v>
      </c>
      <c r="D44" s="153">
        <f>E44*(19-10)/(30-10) + C44*(30-19)/(30-10)</f>
        <v>5.3750000000000013E-3</v>
      </c>
      <c r="E44" s="152">
        <v>1.4999999999999999E-2</v>
      </c>
    </row>
    <row r="45" spans="1:6">
      <c r="A45" s="152" t="s">
        <v>206</v>
      </c>
      <c r="B45" s="152">
        <f>-B$29*B44*$F$27</f>
        <v>0.5</v>
      </c>
      <c r="C45" s="152">
        <f>-C$29*C44*$F$27</f>
        <v>0.75</v>
      </c>
      <c r="D45" s="152">
        <f>-D$29*D44*$F$27</f>
        <v>0</v>
      </c>
      <c r="E45" s="152">
        <f>-E$29*E44*$F$27</f>
        <v>-22.499999999999996</v>
      </c>
      <c r="F45" s="152">
        <f>SUM(B45:E45)</f>
        <v>-21.249999999999996</v>
      </c>
    </row>
    <row r="46" spans="1:6">
      <c r="A46" s="152" t="s">
        <v>207</v>
      </c>
      <c r="B46" s="152">
        <f t="shared" ref="B46:E46" si="0">-B$34*B44*$F$32</f>
        <v>0</v>
      </c>
      <c r="C46" s="152">
        <f t="shared" si="0"/>
        <v>0</v>
      </c>
      <c r="D46" s="152">
        <f t="shared" si="0"/>
        <v>-10.212500000000002</v>
      </c>
      <c r="E46" s="152">
        <f t="shared" si="0"/>
        <v>0</v>
      </c>
      <c r="F46" s="152">
        <f>SUM(B46:E46)</f>
        <v>-10.212500000000002</v>
      </c>
    </row>
    <row r="47" spans="1:6">
      <c r="A47" s="152" t="s">
        <v>208</v>
      </c>
      <c r="F47" s="166">
        <f>F45-F46</f>
        <v>-11.037499999999994</v>
      </c>
    </row>
  </sheetData>
  <pageMargins left="0.7" right="0.7" top="0.75" bottom="0.75" header="0.3" footer="0.3"/>
  <legacy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32C8BF3-D948-6F42-B0C4-87A3E023C4A1}">
  <dimension ref="A1:M24"/>
  <sheetViews>
    <sheetView workbookViewId="0">
      <selection activeCell="A22" sqref="A22"/>
    </sheetView>
  </sheetViews>
  <sheetFormatPr defaultColWidth="8.796875" defaultRowHeight="14.4"/>
  <cols>
    <col min="1" max="12" width="8.796875" style="1"/>
    <col min="13" max="13" width="9.69921875" style="1" customWidth="1"/>
    <col min="14" max="16384" width="8.796875" style="1"/>
  </cols>
  <sheetData>
    <row r="1" spans="1:13" ht="15.6">
      <c r="A1" s="193" t="s">
        <v>234</v>
      </c>
      <c r="B1" s="185"/>
      <c r="C1" s="185"/>
      <c r="D1" s="185"/>
      <c r="E1" s="185"/>
      <c r="F1" s="185"/>
      <c r="G1" s="185"/>
      <c r="H1" s="185"/>
      <c r="I1" s="185"/>
      <c r="J1" s="185"/>
      <c r="K1" s="185"/>
      <c r="L1" s="185"/>
      <c r="M1" s="185"/>
    </row>
    <row r="2" spans="1:13">
      <c r="A2" s="185"/>
      <c r="B2" s="185"/>
      <c r="C2" s="185"/>
      <c r="D2" s="185"/>
      <c r="E2" s="185"/>
      <c r="F2" s="185"/>
      <c r="G2" s="185"/>
      <c r="H2" s="185"/>
      <c r="I2" s="185"/>
      <c r="J2" s="185"/>
      <c r="K2" s="185"/>
      <c r="L2" s="185"/>
      <c r="M2" s="185"/>
    </row>
    <row r="3" spans="1:13" ht="15.6">
      <c r="A3" s="73" t="s">
        <v>233</v>
      </c>
      <c r="B3" s="185"/>
      <c r="C3" s="185"/>
      <c r="D3" s="185"/>
      <c r="E3" s="185"/>
      <c r="F3" s="185"/>
      <c r="G3" s="185"/>
      <c r="H3" s="185"/>
      <c r="I3" s="185"/>
      <c r="J3" s="185"/>
      <c r="K3" s="185"/>
      <c r="L3" s="185"/>
      <c r="M3" s="185"/>
    </row>
    <row r="4" spans="1:13" ht="15.6">
      <c r="A4" s="73" t="s">
        <v>232</v>
      </c>
      <c r="B4" s="185"/>
      <c r="C4" s="185"/>
      <c r="D4" s="185"/>
      <c r="E4" s="185"/>
      <c r="F4" s="185"/>
      <c r="G4" s="185"/>
      <c r="H4" s="185"/>
      <c r="I4" s="185"/>
      <c r="J4" s="185"/>
      <c r="K4" s="185"/>
      <c r="L4" s="185"/>
      <c r="M4" s="185"/>
    </row>
    <row r="5" spans="1:13" ht="15.6">
      <c r="A5" s="73" t="s">
        <v>231</v>
      </c>
      <c r="B5" s="185"/>
      <c r="C5" s="185"/>
      <c r="D5" s="185"/>
      <c r="E5" s="185"/>
      <c r="F5" s="185"/>
      <c r="G5" s="185"/>
      <c r="H5" s="185"/>
      <c r="I5" s="185"/>
      <c r="J5" s="185"/>
      <c r="K5" s="185"/>
      <c r="L5" s="185"/>
      <c r="M5" s="185"/>
    </row>
    <row r="6" spans="1:13" ht="15.6">
      <c r="A6" s="73"/>
      <c r="B6" s="185"/>
      <c r="C6" s="185"/>
      <c r="D6" s="185"/>
      <c r="E6" s="185"/>
      <c r="F6" s="185"/>
      <c r="G6" s="185"/>
      <c r="H6" s="185"/>
      <c r="I6" s="185"/>
      <c r="J6" s="185"/>
      <c r="K6" s="185"/>
      <c r="L6" s="185"/>
      <c r="M6" s="185"/>
    </row>
    <row r="7" spans="1:13" ht="15.6">
      <c r="A7" s="73" t="s">
        <v>230</v>
      </c>
      <c r="B7" s="185"/>
      <c r="C7" s="185"/>
      <c r="D7" s="185"/>
      <c r="E7" s="185"/>
      <c r="F7" s="185"/>
      <c r="G7" s="185"/>
      <c r="H7" s="185"/>
      <c r="I7" s="185"/>
      <c r="J7" s="185"/>
      <c r="K7" s="185"/>
      <c r="L7" s="185"/>
      <c r="M7" s="185"/>
    </row>
    <row r="8" spans="1:13" ht="15.6">
      <c r="A8" s="73" t="s">
        <v>229</v>
      </c>
      <c r="B8" s="185"/>
      <c r="C8" s="185"/>
      <c r="D8" s="185"/>
      <c r="E8" s="185"/>
      <c r="F8" s="185"/>
      <c r="G8" s="185"/>
      <c r="H8" s="185"/>
      <c r="I8" s="185"/>
      <c r="J8" s="185"/>
      <c r="K8" s="185"/>
      <c r="L8" s="185"/>
      <c r="M8" s="185"/>
    </row>
    <row r="9" spans="1:13" ht="16.5" customHeight="1">
      <c r="A9" s="185"/>
      <c r="B9" s="185"/>
      <c r="C9" s="185"/>
      <c r="D9" s="185"/>
      <c r="E9" s="185"/>
      <c r="F9" s="185"/>
      <c r="G9" s="185"/>
      <c r="H9" s="185"/>
      <c r="I9" s="185"/>
      <c r="J9" s="185"/>
      <c r="K9" s="185"/>
      <c r="L9" s="185"/>
      <c r="M9" s="185"/>
    </row>
    <row r="10" spans="1:13" ht="16.2" thickBot="1">
      <c r="A10" s="73" t="s">
        <v>228</v>
      </c>
      <c r="B10" s="185"/>
      <c r="C10" s="185"/>
      <c r="D10" s="185"/>
      <c r="E10" s="185"/>
      <c r="F10" s="185"/>
      <c r="G10" s="185"/>
      <c r="H10" s="185"/>
      <c r="I10" s="185"/>
      <c r="J10" s="185"/>
      <c r="K10" s="185"/>
      <c r="L10" s="185"/>
      <c r="M10" s="185"/>
    </row>
    <row r="11" spans="1:13" ht="16.2" thickBot="1">
      <c r="A11" s="192"/>
      <c r="B11" s="192" t="s">
        <v>223</v>
      </c>
      <c r="C11" s="192" t="s">
        <v>222</v>
      </c>
      <c r="D11" s="192" t="s">
        <v>221</v>
      </c>
      <c r="E11" s="192" t="s">
        <v>220</v>
      </c>
      <c r="F11" s="192" t="s">
        <v>219</v>
      </c>
      <c r="G11" s="192" t="s">
        <v>218</v>
      </c>
      <c r="H11" s="192" t="s">
        <v>217</v>
      </c>
      <c r="I11" s="192" t="s">
        <v>216</v>
      </c>
      <c r="J11" s="192" t="s">
        <v>215</v>
      </c>
      <c r="K11" s="192" t="s">
        <v>214</v>
      </c>
      <c r="L11" s="185"/>
      <c r="M11" s="185"/>
    </row>
    <row r="12" spans="1:13" ht="16.2" thickBot="1">
      <c r="A12" s="191" t="s">
        <v>227</v>
      </c>
      <c r="B12" s="190">
        <v>25</v>
      </c>
      <c r="C12" s="190">
        <v>25</v>
      </c>
      <c r="D12" s="190">
        <v>25</v>
      </c>
      <c r="E12" s="190">
        <v>25</v>
      </c>
      <c r="F12" s="190">
        <v>25</v>
      </c>
      <c r="G12" s="190">
        <v>25</v>
      </c>
      <c r="H12" s="190">
        <v>25</v>
      </c>
      <c r="I12" s="190">
        <v>25</v>
      </c>
      <c r="J12" s="190">
        <v>25</v>
      </c>
      <c r="K12" s="190">
        <v>25</v>
      </c>
      <c r="L12" s="185"/>
      <c r="M12" s="185"/>
    </row>
    <row r="13" spans="1:13" ht="16.2" thickBot="1">
      <c r="A13" s="191" t="s">
        <v>226</v>
      </c>
      <c r="B13" s="190">
        <v>70</v>
      </c>
      <c r="C13" s="190">
        <v>66</v>
      </c>
      <c r="D13" s="190">
        <v>55</v>
      </c>
      <c r="E13" s="190">
        <v>33</v>
      </c>
      <c r="F13" s="190">
        <v>0</v>
      </c>
      <c r="G13" s="190">
        <v>25</v>
      </c>
      <c r="H13" s="190">
        <v>35</v>
      </c>
      <c r="I13" s="190">
        <v>45</v>
      </c>
      <c r="J13" s="190">
        <v>55</v>
      </c>
      <c r="K13" s="190">
        <v>65</v>
      </c>
      <c r="L13" s="185"/>
      <c r="M13" s="185"/>
    </row>
    <row r="14" spans="1:13" ht="16.2" thickBot="1">
      <c r="A14" s="191" t="s">
        <v>225</v>
      </c>
      <c r="B14" s="190">
        <v>-75</v>
      </c>
      <c r="C14" s="190">
        <v>-55</v>
      </c>
      <c r="D14" s="190">
        <v>-35</v>
      </c>
      <c r="E14" s="190">
        <v>-15</v>
      </c>
      <c r="F14" s="190">
        <v>-10</v>
      </c>
      <c r="G14" s="190">
        <v>-1</v>
      </c>
      <c r="H14" s="190">
        <v>10</v>
      </c>
      <c r="I14" s="190">
        <v>25</v>
      </c>
      <c r="J14" s="190">
        <v>45</v>
      </c>
      <c r="K14" s="190">
        <v>55</v>
      </c>
      <c r="L14" s="185"/>
      <c r="M14" s="185"/>
    </row>
    <row r="15" spans="1:13">
      <c r="A15" s="185"/>
      <c r="B15" s="185"/>
      <c r="C15" s="185"/>
      <c r="D15" s="185"/>
      <c r="E15" s="185"/>
      <c r="F15" s="185"/>
      <c r="G15" s="185"/>
      <c r="H15" s="185"/>
      <c r="I15" s="185"/>
      <c r="J15" s="185"/>
      <c r="K15" s="185"/>
      <c r="L15" s="185"/>
      <c r="M15" s="185"/>
    </row>
    <row r="16" spans="1:13" ht="16.2" thickBot="1">
      <c r="A16" s="66" t="s">
        <v>224</v>
      </c>
      <c r="B16" s="185"/>
      <c r="C16" s="185"/>
      <c r="D16" s="185"/>
      <c r="E16" s="185"/>
      <c r="F16" s="185"/>
      <c r="G16" s="185"/>
      <c r="H16" s="185"/>
      <c r="I16" s="185"/>
      <c r="J16" s="185"/>
      <c r="K16" s="185"/>
      <c r="L16" s="185"/>
      <c r="M16" s="185"/>
    </row>
    <row r="17" spans="1:13" ht="16.2" thickBot="1">
      <c r="A17" s="189"/>
      <c r="B17" s="188" t="s">
        <v>223</v>
      </c>
      <c r="C17" s="188" t="s">
        <v>222</v>
      </c>
      <c r="D17" s="188" t="s">
        <v>221</v>
      </c>
      <c r="E17" s="188" t="s">
        <v>220</v>
      </c>
      <c r="F17" s="188" t="s">
        <v>219</v>
      </c>
      <c r="G17" s="188" t="s">
        <v>218</v>
      </c>
      <c r="H17" s="188" t="s">
        <v>217</v>
      </c>
      <c r="I17" s="188" t="s">
        <v>216</v>
      </c>
      <c r="J17" s="188" t="s">
        <v>215</v>
      </c>
      <c r="K17" s="188" t="s">
        <v>214</v>
      </c>
      <c r="L17" s="185"/>
      <c r="M17" s="185"/>
    </row>
    <row r="18" spans="1:13" ht="16.2" thickBot="1">
      <c r="A18" s="187" t="s">
        <v>118</v>
      </c>
      <c r="B18" s="186">
        <v>0.1</v>
      </c>
      <c r="C18" s="186">
        <v>0.3</v>
      </c>
      <c r="D18" s="186">
        <v>0.7</v>
      </c>
      <c r="E18" s="186">
        <v>0.9</v>
      </c>
      <c r="F18" s="186">
        <v>1.2</v>
      </c>
      <c r="G18" s="186">
        <v>1.4</v>
      </c>
      <c r="H18" s="186">
        <v>1.5</v>
      </c>
      <c r="I18" s="186">
        <v>1.1000000000000001</v>
      </c>
      <c r="J18" s="186">
        <v>0.3</v>
      </c>
      <c r="K18" s="186">
        <v>0.2</v>
      </c>
      <c r="L18" s="185"/>
      <c r="M18" s="185"/>
    </row>
    <row r="19" spans="1:13">
      <c r="A19" s="185"/>
      <c r="B19" s="185"/>
      <c r="C19" s="185"/>
      <c r="D19" s="185"/>
      <c r="E19" s="185"/>
      <c r="F19" s="185"/>
      <c r="G19" s="185"/>
      <c r="H19" s="185"/>
      <c r="I19" s="185"/>
      <c r="J19" s="185"/>
      <c r="K19" s="185"/>
      <c r="L19" s="185"/>
      <c r="M19" s="185"/>
    </row>
    <row r="20" spans="1:13" ht="15.6">
      <c r="A20" s="73" t="s">
        <v>213</v>
      </c>
      <c r="B20" s="185"/>
      <c r="C20" s="185"/>
      <c r="D20" s="185"/>
      <c r="E20" s="185"/>
      <c r="F20" s="185"/>
      <c r="G20" s="185"/>
      <c r="H20" s="185"/>
      <c r="I20" s="185"/>
      <c r="J20" s="185"/>
      <c r="K20" s="185"/>
      <c r="L20" s="185"/>
      <c r="M20" s="185"/>
    </row>
    <row r="21" spans="1:13">
      <c r="A21" s="185"/>
      <c r="B21" s="185"/>
      <c r="C21" s="185"/>
      <c r="D21" s="185"/>
      <c r="E21" s="185"/>
      <c r="F21" s="185"/>
      <c r="G21" s="185"/>
      <c r="H21" s="185"/>
      <c r="I21" s="185"/>
      <c r="J21" s="185"/>
      <c r="K21" s="185"/>
      <c r="L21" s="185"/>
      <c r="M21" s="185"/>
    </row>
    <row r="22" spans="1:13" ht="15.6">
      <c r="A22" s="74" t="s">
        <v>212</v>
      </c>
      <c r="B22" s="185"/>
      <c r="C22" s="185"/>
      <c r="D22" s="185"/>
      <c r="E22" s="185"/>
      <c r="F22" s="185"/>
      <c r="G22" s="185"/>
      <c r="H22" s="185"/>
      <c r="I22" s="185"/>
      <c r="J22" s="185"/>
      <c r="K22" s="185"/>
      <c r="L22" s="185"/>
      <c r="M22" s="185"/>
    </row>
    <row r="23" spans="1:13" ht="15.6">
      <c r="A23" s="184"/>
    </row>
    <row r="24" spans="1:13" ht="15.6">
      <c r="A24" s="183" t="s">
        <v>211</v>
      </c>
    </row>
  </sheetData>
  <pageMargins left="0.7" right="0.7" top="0.75" bottom="0.75" header="0.3" footer="0.3"/>
  <pageSetup orientation="portrait" r:id="rId1"/>
  <headerFooter>
    <oddFooter>&amp;C&amp;1#&amp;"Calibri"&amp;10&amp;K000000CONFIDENTIAL</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38CF330-550E-2C4C-8733-F800E70CD305}">
  <dimension ref="A1:M24"/>
  <sheetViews>
    <sheetView workbookViewId="0">
      <selection activeCell="B23" sqref="B23"/>
    </sheetView>
  </sheetViews>
  <sheetFormatPr defaultColWidth="8.796875" defaultRowHeight="14.4"/>
  <cols>
    <col min="1" max="12" width="8.796875" style="1"/>
    <col min="13" max="13" width="9.69921875" style="1" customWidth="1"/>
    <col min="14" max="16384" width="8.796875" style="1"/>
  </cols>
  <sheetData>
    <row r="1" spans="1:13" ht="15.6">
      <c r="A1" s="193" t="s">
        <v>236</v>
      </c>
      <c r="B1" s="185"/>
      <c r="C1" s="185"/>
      <c r="D1" s="185"/>
      <c r="E1" s="185"/>
      <c r="F1" s="185"/>
      <c r="G1" s="185"/>
      <c r="H1" s="185"/>
      <c r="I1" s="185"/>
      <c r="J1" s="185"/>
      <c r="K1" s="185"/>
      <c r="L1" s="185"/>
      <c r="M1" s="185"/>
    </row>
    <row r="2" spans="1:13">
      <c r="A2" s="185"/>
      <c r="B2" s="185"/>
      <c r="C2" s="185"/>
      <c r="D2" s="185"/>
      <c r="E2" s="185"/>
      <c r="F2" s="185"/>
      <c r="G2" s="185"/>
      <c r="H2" s="185"/>
      <c r="I2" s="185"/>
      <c r="J2" s="185"/>
      <c r="K2" s="185"/>
      <c r="L2" s="185"/>
      <c r="M2" s="185"/>
    </row>
    <row r="3" spans="1:13" ht="15.6">
      <c r="A3" s="73" t="s">
        <v>233</v>
      </c>
      <c r="B3" s="185"/>
      <c r="C3" s="185"/>
      <c r="D3" s="185"/>
      <c r="E3" s="185"/>
      <c r="F3" s="185"/>
      <c r="G3" s="185"/>
      <c r="H3" s="185"/>
      <c r="I3" s="185"/>
      <c r="J3" s="185"/>
      <c r="K3" s="185"/>
      <c r="L3" s="185"/>
      <c r="M3" s="185"/>
    </row>
    <row r="4" spans="1:13" ht="15.6">
      <c r="A4" s="73" t="s">
        <v>232</v>
      </c>
      <c r="B4" s="185"/>
      <c r="C4" s="185"/>
      <c r="D4" s="185"/>
      <c r="E4" s="185"/>
      <c r="F4" s="185"/>
      <c r="G4" s="185"/>
      <c r="H4" s="185"/>
      <c r="I4" s="185"/>
      <c r="J4" s="185"/>
      <c r="K4" s="185"/>
      <c r="L4" s="185"/>
      <c r="M4" s="185"/>
    </row>
    <row r="5" spans="1:13" ht="15.6">
      <c r="A5" s="73" t="s">
        <v>231</v>
      </c>
      <c r="B5" s="185"/>
      <c r="C5" s="185"/>
      <c r="D5" s="185"/>
      <c r="E5" s="185"/>
      <c r="F5" s="185"/>
      <c r="G5" s="185"/>
      <c r="H5" s="185"/>
      <c r="I5" s="185"/>
      <c r="J5" s="185"/>
      <c r="K5" s="185"/>
      <c r="L5" s="185"/>
      <c r="M5" s="185"/>
    </row>
    <row r="6" spans="1:13" ht="15.6">
      <c r="A6" s="73"/>
      <c r="B6" s="185"/>
      <c r="C6" s="185"/>
      <c r="D6" s="185"/>
      <c r="E6" s="185"/>
      <c r="F6" s="185"/>
      <c r="G6" s="185"/>
      <c r="H6" s="185"/>
      <c r="I6" s="185"/>
      <c r="J6" s="185"/>
      <c r="K6" s="185"/>
      <c r="L6" s="185"/>
      <c r="M6" s="185"/>
    </row>
    <row r="7" spans="1:13" ht="15.6">
      <c r="A7" s="73" t="s">
        <v>230</v>
      </c>
      <c r="B7" s="185"/>
      <c r="C7" s="185"/>
      <c r="D7" s="185"/>
      <c r="E7" s="185"/>
      <c r="F7" s="185"/>
      <c r="G7" s="185"/>
      <c r="H7" s="185"/>
      <c r="I7" s="185"/>
      <c r="J7" s="185"/>
      <c r="K7" s="185"/>
      <c r="L7" s="185"/>
      <c r="M7" s="185"/>
    </row>
    <row r="8" spans="1:13" ht="15.6">
      <c r="A8" s="73" t="s">
        <v>229</v>
      </c>
      <c r="B8" s="185"/>
      <c r="C8" s="185"/>
      <c r="D8" s="185"/>
      <c r="E8" s="185"/>
      <c r="F8" s="185"/>
      <c r="G8" s="185"/>
      <c r="H8" s="185"/>
      <c r="I8" s="185"/>
      <c r="J8" s="185"/>
      <c r="K8" s="185"/>
      <c r="L8" s="185"/>
      <c r="M8" s="185"/>
    </row>
    <row r="9" spans="1:13" ht="16.5" customHeight="1">
      <c r="A9" s="185"/>
      <c r="B9" s="185"/>
      <c r="C9" s="185"/>
      <c r="D9" s="185"/>
      <c r="E9" s="185"/>
      <c r="F9" s="185"/>
      <c r="G9" s="185"/>
      <c r="H9" s="185"/>
      <c r="I9" s="185"/>
      <c r="J9" s="185"/>
      <c r="K9" s="185"/>
      <c r="L9" s="185"/>
      <c r="M9" s="185"/>
    </row>
    <row r="10" spans="1:13" ht="16.2" thickBot="1">
      <c r="A10" s="73" t="s">
        <v>228</v>
      </c>
      <c r="B10" s="185"/>
      <c r="C10" s="185"/>
      <c r="D10" s="185"/>
      <c r="E10" s="185"/>
      <c r="F10" s="185"/>
      <c r="G10" s="185"/>
      <c r="H10" s="185"/>
      <c r="I10" s="185"/>
      <c r="J10" s="185"/>
      <c r="K10" s="185"/>
      <c r="L10" s="185"/>
      <c r="M10" s="185"/>
    </row>
    <row r="11" spans="1:13" ht="16.2" thickBot="1">
      <c r="A11" s="192"/>
      <c r="B11" s="192" t="s">
        <v>223</v>
      </c>
      <c r="C11" s="192" t="s">
        <v>222</v>
      </c>
      <c r="D11" s="192" t="s">
        <v>221</v>
      </c>
      <c r="E11" s="192" t="s">
        <v>220</v>
      </c>
      <c r="F11" s="192" t="s">
        <v>219</v>
      </c>
      <c r="G11" s="192" t="s">
        <v>218</v>
      </c>
      <c r="H11" s="192" t="s">
        <v>217</v>
      </c>
      <c r="I11" s="192" t="s">
        <v>216</v>
      </c>
      <c r="J11" s="192" t="s">
        <v>215</v>
      </c>
      <c r="K11" s="192" t="s">
        <v>214</v>
      </c>
      <c r="L11" s="185"/>
      <c r="M11" s="185"/>
    </row>
    <row r="12" spans="1:13" ht="16.2" thickBot="1">
      <c r="A12" s="191" t="s">
        <v>227</v>
      </c>
      <c r="B12" s="190">
        <v>25</v>
      </c>
      <c r="C12" s="190">
        <v>25</v>
      </c>
      <c r="D12" s="190">
        <v>25</v>
      </c>
      <c r="E12" s="190">
        <v>25</v>
      </c>
      <c r="F12" s="190">
        <v>25</v>
      </c>
      <c r="G12" s="190">
        <v>25</v>
      </c>
      <c r="H12" s="190">
        <v>25</v>
      </c>
      <c r="I12" s="190">
        <v>25</v>
      </c>
      <c r="J12" s="190">
        <v>25</v>
      </c>
      <c r="K12" s="190">
        <v>25</v>
      </c>
      <c r="L12" s="185"/>
      <c r="M12" s="185"/>
    </row>
    <row r="13" spans="1:13" ht="16.2" thickBot="1">
      <c r="A13" s="191" t="s">
        <v>226</v>
      </c>
      <c r="B13" s="190">
        <v>70</v>
      </c>
      <c r="C13" s="190">
        <v>66</v>
      </c>
      <c r="D13" s="190">
        <v>55</v>
      </c>
      <c r="E13" s="190">
        <v>33</v>
      </c>
      <c r="F13" s="190">
        <v>0</v>
      </c>
      <c r="G13" s="190">
        <v>25</v>
      </c>
      <c r="H13" s="190">
        <v>35</v>
      </c>
      <c r="I13" s="190">
        <v>45</v>
      </c>
      <c r="J13" s="190">
        <v>55</v>
      </c>
      <c r="K13" s="190">
        <v>65</v>
      </c>
      <c r="L13" s="185"/>
      <c r="M13" s="185"/>
    </row>
    <row r="14" spans="1:13" ht="16.2" thickBot="1">
      <c r="A14" s="191" t="s">
        <v>225</v>
      </c>
      <c r="B14" s="190">
        <v>-75</v>
      </c>
      <c r="C14" s="190">
        <v>-55</v>
      </c>
      <c r="D14" s="190">
        <v>-35</v>
      </c>
      <c r="E14" s="190">
        <v>-15</v>
      </c>
      <c r="F14" s="190">
        <v>-10</v>
      </c>
      <c r="G14" s="190">
        <v>-1</v>
      </c>
      <c r="H14" s="190">
        <v>10</v>
      </c>
      <c r="I14" s="190">
        <v>25</v>
      </c>
      <c r="J14" s="190">
        <v>45</v>
      </c>
      <c r="K14" s="190">
        <v>55</v>
      </c>
      <c r="L14" s="185"/>
      <c r="M14" s="185"/>
    </row>
    <row r="15" spans="1:13">
      <c r="A15" s="185"/>
      <c r="B15" s="185"/>
      <c r="C15" s="185"/>
      <c r="D15" s="185"/>
      <c r="E15" s="185"/>
      <c r="F15" s="185"/>
      <c r="G15" s="185"/>
      <c r="H15" s="185"/>
      <c r="I15" s="185"/>
      <c r="J15" s="185"/>
      <c r="K15" s="185"/>
      <c r="L15" s="185"/>
      <c r="M15" s="185"/>
    </row>
    <row r="16" spans="1:13" ht="16.2" thickBot="1">
      <c r="A16" s="66" t="s">
        <v>224</v>
      </c>
      <c r="B16" s="185"/>
      <c r="C16" s="185"/>
      <c r="D16" s="185"/>
      <c r="E16" s="185"/>
      <c r="F16" s="185"/>
      <c r="G16" s="185"/>
      <c r="H16" s="185"/>
      <c r="I16" s="185"/>
      <c r="J16" s="185"/>
      <c r="K16" s="185"/>
      <c r="L16" s="185"/>
      <c r="M16" s="185"/>
    </row>
    <row r="17" spans="1:13" ht="16.2" thickBot="1">
      <c r="A17" s="189"/>
      <c r="B17" s="188" t="s">
        <v>223</v>
      </c>
      <c r="C17" s="188" t="s">
        <v>222</v>
      </c>
      <c r="D17" s="188" t="s">
        <v>221</v>
      </c>
      <c r="E17" s="188" t="s">
        <v>220</v>
      </c>
      <c r="F17" s="188" t="s">
        <v>219</v>
      </c>
      <c r="G17" s="188" t="s">
        <v>218</v>
      </c>
      <c r="H17" s="188" t="s">
        <v>217</v>
      </c>
      <c r="I17" s="188" t="s">
        <v>216</v>
      </c>
      <c r="J17" s="188" t="s">
        <v>215</v>
      </c>
      <c r="K17" s="188" t="s">
        <v>214</v>
      </c>
      <c r="L17" s="185"/>
      <c r="M17" s="185"/>
    </row>
    <row r="18" spans="1:13" ht="16.2" thickBot="1">
      <c r="A18" s="187" t="s">
        <v>118</v>
      </c>
      <c r="B18" s="186">
        <v>0.1</v>
      </c>
      <c r="C18" s="186">
        <v>0.3</v>
      </c>
      <c r="D18" s="186">
        <v>0.7</v>
      </c>
      <c r="E18" s="186">
        <v>0.9</v>
      </c>
      <c r="F18" s="186">
        <v>1.2</v>
      </c>
      <c r="G18" s="186">
        <v>1.4</v>
      </c>
      <c r="H18" s="186">
        <v>1.5</v>
      </c>
      <c r="I18" s="186">
        <v>1.1000000000000001</v>
      </c>
      <c r="J18" s="186">
        <v>0.3</v>
      </c>
      <c r="K18" s="186">
        <v>0.2</v>
      </c>
      <c r="L18" s="185"/>
      <c r="M18" s="185"/>
    </row>
    <row r="19" spans="1:13">
      <c r="A19" s="185"/>
      <c r="B19" s="185"/>
      <c r="C19" s="185"/>
      <c r="D19" s="185"/>
      <c r="E19" s="185"/>
      <c r="F19" s="185"/>
      <c r="G19" s="185"/>
      <c r="H19" s="185"/>
      <c r="I19" s="185"/>
      <c r="J19" s="185"/>
      <c r="K19" s="185"/>
      <c r="L19" s="185"/>
      <c r="M19" s="185"/>
    </row>
    <row r="20" spans="1:13" ht="15.6">
      <c r="A20" s="73" t="s">
        <v>213</v>
      </c>
      <c r="B20" s="185"/>
      <c r="C20" s="185"/>
      <c r="D20" s="185"/>
      <c r="E20" s="185"/>
      <c r="F20" s="185"/>
      <c r="G20" s="185"/>
      <c r="H20" s="185"/>
      <c r="I20" s="185"/>
      <c r="J20" s="185"/>
      <c r="K20" s="185"/>
      <c r="L20" s="185"/>
      <c r="M20" s="185"/>
    </row>
    <row r="21" spans="1:13">
      <c r="A21" s="185"/>
      <c r="B21" s="185"/>
      <c r="C21" s="185"/>
      <c r="D21" s="185"/>
      <c r="E21" s="185"/>
      <c r="F21" s="185"/>
      <c r="G21" s="185"/>
      <c r="H21" s="185"/>
      <c r="I21" s="185"/>
      <c r="J21" s="185"/>
      <c r="K21" s="185"/>
      <c r="L21" s="185"/>
      <c r="M21" s="185"/>
    </row>
    <row r="22" spans="1:13" ht="15.6">
      <c r="A22" s="74" t="s">
        <v>235</v>
      </c>
      <c r="B22" s="185"/>
      <c r="C22" s="185"/>
      <c r="D22" s="185"/>
      <c r="E22" s="185"/>
      <c r="F22" s="185"/>
      <c r="G22" s="185"/>
      <c r="H22" s="185"/>
      <c r="I22" s="185"/>
      <c r="J22" s="185"/>
      <c r="K22" s="185"/>
      <c r="L22" s="185"/>
      <c r="M22" s="185"/>
    </row>
    <row r="23" spans="1:13" ht="15.6">
      <c r="A23" s="184"/>
    </row>
    <row r="24" spans="1:13" ht="15.6">
      <c r="A24" s="183" t="s">
        <v>211</v>
      </c>
    </row>
  </sheetData>
  <pageMargins left="0.7" right="0.7" top="0.75" bottom="0.75" header="0.3" footer="0.3"/>
  <pageSetup orientation="portrait" r:id="rId1"/>
  <headerFooter>
    <oddFooter>&amp;C&amp;1#&amp;"Calibri"&amp;10&amp;K000000CONFIDENTIAL</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3562155-5922-3240-B1CE-FA0C27F9185F}">
  <dimension ref="A1:D11"/>
  <sheetViews>
    <sheetView workbookViewId="0"/>
  </sheetViews>
  <sheetFormatPr defaultColWidth="8.796875" defaultRowHeight="14.4"/>
  <cols>
    <col min="1" max="1" width="28.69921875" style="1" customWidth="1"/>
    <col min="2" max="2" width="10.69921875" style="1" customWidth="1"/>
    <col min="3" max="16384" width="8.796875" style="1"/>
  </cols>
  <sheetData>
    <row r="1" spans="1:4" ht="15.6">
      <c r="A1" s="67" t="s">
        <v>244</v>
      </c>
      <c r="B1" s="185"/>
      <c r="C1" s="185"/>
      <c r="D1" s="185"/>
    </row>
    <row r="2" spans="1:4">
      <c r="A2" s="185"/>
      <c r="B2" s="185"/>
      <c r="C2" s="185"/>
      <c r="D2" s="185"/>
    </row>
    <row r="3" spans="1:4" ht="15.6">
      <c r="A3" s="73" t="s">
        <v>243</v>
      </c>
      <c r="B3" s="185"/>
      <c r="C3" s="185"/>
      <c r="D3" s="185"/>
    </row>
    <row r="4" spans="1:4" ht="15" thickBot="1">
      <c r="A4" s="185"/>
      <c r="B4" s="185"/>
      <c r="C4" s="185"/>
      <c r="D4" s="185"/>
    </row>
    <row r="5" spans="1:4" ht="16.2" thickBot="1">
      <c r="A5" s="198" t="s">
        <v>242</v>
      </c>
      <c r="B5" s="197">
        <v>250000</v>
      </c>
      <c r="C5" s="185"/>
      <c r="D5" s="185"/>
    </row>
    <row r="6" spans="1:4" ht="16.2" thickBot="1">
      <c r="A6" s="195" t="s">
        <v>241</v>
      </c>
      <c r="B6" s="196" t="s">
        <v>240</v>
      </c>
      <c r="C6" s="185"/>
      <c r="D6" s="185"/>
    </row>
    <row r="7" spans="1:4" ht="16.2" thickBot="1">
      <c r="A7" s="195" t="s">
        <v>239</v>
      </c>
      <c r="B7" s="194">
        <v>0.03</v>
      </c>
      <c r="C7" s="185"/>
      <c r="D7" s="185"/>
    </row>
    <row r="8" spans="1:4" ht="16.2" thickBot="1">
      <c r="A8" s="195" t="s">
        <v>238</v>
      </c>
      <c r="B8" s="194">
        <v>4.4999999999999998E-2</v>
      </c>
      <c r="C8" s="185"/>
      <c r="D8" s="185"/>
    </row>
    <row r="9" spans="1:4">
      <c r="A9" s="185"/>
      <c r="B9" s="185"/>
      <c r="C9" s="185"/>
      <c r="D9" s="185"/>
    </row>
    <row r="10" spans="1:4" ht="15.6">
      <c r="A10" s="73" t="s">
        <v>237</v>
      </c>
      <c r="B10" s="185"/>
      <c r="C10" s="185"/>
      <c r="D10" s="185"/>
    </row>
    <row r="11" spans="1:4">
      <c r="A11" s="185"/>
      <c r="B11" s="185"/>
      <c r="C11" s="185"/>
      <c r="D11" s="185"/>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0B887FB-D5C9-A24D-B529-B7F65B6020AB}">
  <dimension ref="A1:G12"/>
  <sheetViews>
    <sheetView workbookViewId="0">
      <selection activeCell="E30" sqref="E30"/>
    </sheetView>
  </sheetViews>
  <sheetFormatPr defaultColWidth="8.796875" defaultRowHeight="14.4"/>
  <cols>
    <col min="1" max="3" width="14.69921875" style="1" customWidth="1"/>
    <col min="4" max="16384" width="8.796875" style="1"/>
  </cols>
  <sheetData>
    <row r="1" spans="1:7" ht="15.6">
      <c r="A1" s="67" t="s">
        <v>251</v>
      </c>
      <c r="B1" s="185"/>
      <c r="C1" s="185"/>
      <c r="D1" s="185"/>
      <c r="E1" s="185"/>
      <c r="F1" s="185"/>
      <c r="G1" s="185"/>
    </row>
    <row r="2" spans="1:7">
      <c r="A2" s="185"/>
      <c r="B2" s="185"/>
      <c r="C2" s="185"/>
      <c r="D2" s="185"/>
      <c r="E2" s="185"/>
      <c r="F2" s="185"/>
      <c r="G2" s="185"/>
    </row>
    <row r="3" spans="1:7" ht="15.6">
      <c r="A3" s="73" t="s">
        <v>250</v>
      </c>
      <c r="B3" s="185"/>
      <c r="C3" s="185"/>
      <c r="D3" s="185"/>
      <c r="E3" s="185"/>
      <c r="F3" s="185"/>
      <c r="G3" s="185"/>
    </row>
    <row r="4" spans="1:7" ht="15" thickBot="1">
      <c r="A4" s="185"/>
      <c r="B4" s="185"/>
      <c r="C4" s="185"/>
      <c r="D4" s="185"/>
      <c r="E4" s="185"/>
      <c r="F4" s="185"/>
      <c r="G4" s="185"/>
    </row>
    <row r="5" spans="1:7" ht="16.2" thickBot="1">
      <c r="A5" s="201"/>
      <c r="B5" s="71" t="s">
        <v>249</v>
      </c>
      <c r="C5" s="71" t="s">
        <v>248</v>
      </c>
      <c r="D5" s="185"/>
      <c r="E5" s="185"/>
      <c r="F5" s="185"/>
      <c r="G5" s="185"/>
    </row>
    <row r="6" spans="1:7" ht="16.2" thickBot="1">
      <c r="A6" s="70" t="s">
        <v>74</v>
      </c>
      <c r="B6" s="200">
        <v>350000</v>
      </c>
      <c r="C6" s="199" t="s">
        <v>247</v>
      </c>
      <c r="D6" s="185"/>
      <c r="E6" s="185"/>
      <c r="F6" s="185"/>
      <c r="G6" s="185"/>
    </row>
    <row r="7" spans="1:7" ht="16.2" thickBot="1">
      <c r="A7" s="70" t="s">
        <v>121</v>
      </c>
      <c r="B7" s="199">
        <v>90</v>
      </c>
      <c r="C7" s="199">
        <v>115</v>
      </c>
      <c r="D7" s="185"/>
      <c r="E7" s="185"/>
      <c r="F7" s="185"/>
      <c r="G7" s="185"/>
    </row>
    <row r="8" spans="1:7" ht="16.2" thickBot="1">
      <c r="A8" s="70" t="s">
        <v>202</v>
      </c>
      <c r="B8" s="199">
        <v>5</v>
      </c>
      <c r="C8" s="199">
        <v>7</v>
      </c>
      <c r="D8" s="185"/>
      <c r="E8" s="185"/>
      <c r="F8" s="185"/>
      <c r="G8" s="185"/>
    </row>
    <row r="9" spans="1:7">
      <c r="A9" s="185"/>
      <c r="B9" s="185"/>
      <c r="C9" s="185"/>
      <c r="D9" s="185"/>
      <c r="E9" s="185"/>
      <c r="F9" s="185"/>
      <c r="G9" s="185"/>
    </row>
    <row r="10" spans="1:7" ht="15.6">
      <c r="A10" s="73" t="s">
        <v>246</v>
      </c>
      <c r="B10" s="185"/>
      <c r="C10" s="185"/>
      <c r="D10" s="185"/>
      <c r="E10" s="185"/>
      <c r="F10" s="185"/>
      <c r="G10" s="185"/>
    </row>
    <row r="11" spans="1:7" ht="15.6">
      <c r="A11" s="73" t="s">
        <v>245</v>
      </c>
      <c r="B11" s="185"/>
      <c r="C11" s="185"/>
      <c r="D11" s="185"/>
      <c r="E11" s="185"/>
      <c r="F11" s="185"/>
      <c r="G11" s="185"/>
    </row>
    <row r="12" spans="1:7">
      <c r="A12" s="185"/>
      <c r="B12" s="185"/>
      <c r="C12" s="185"/>
      <c r="D12" s="185"/>
      <c r="E12" s="185"/>
      <c r="F12" s="185"/>
      <c r="G12" s="185"/>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AB6A05-00BF-6D42-9E9B-CFE31AB48B16}">
  <dimension ref="A1:J24"/>
  <sheetViews>
    <sheetView workbookViewId="0"/>
  </sheetViews>
  <sheetFormatPr defaultColWidth="8.796875" defaultRowHeight="15.6"/>
  <cols>
    <col min="1" max="16384" width="8.796875" style="9"/>
  </cols>
  <sheetData>
    <row r="1" spans="1:10">
      <c r="A1" s="67" t="s">
        <v>127</v>
      </c>
      <c r="B1" s="66"/>
      <c r="C1" s="66"/>
      <c r="D1" s="66"/>
      <c r="E1" s="66"/>
      <c r="F1" s="66"/>
      <c r="G1" s="66"/>
      <c r="H1" s="66"/>
      <c r="I1" s="66"/>
      <c r="J1" s="66"/>
    </row>
    <row r="2" spans="1:10">
      <c r="A2" s="66"/>
      <c r="B2" s="66"/>
      <c r="C2" s="66"/>
      <c r="D2" s="66"/>
      <c r="E2" s="66"/>
      <c r="F2" s="66"/>
      <c r="G2" s="66"/>
      <c r="H2" s="66"/>
      <c r="I2" s="66"/>
      <c r="J2" s="66"/>
    </row>
    <row r="3" spans="1:10">
      <c r="A3" s="66" t="s">
        <v>126</v>
      </c>
      <c r="B3" s="66"/>
      <c r="C3" s="66"/>
      <c r="D3" s="66"/>
      <c r="E3" s="66"/>
      <c r="F3" s="66"/>
      <c r="G3" s="66"/>
      <c r="H3" s="66"/>
      <c r="I3" s="66"/>
      <c r="J3" s="66"/>
    </row>
    <row r="4" spans="1:10">
      <c r="A4" s="66" t="s">
        <v>125</v>
      </c>
      <c r="B4" s="66"/>
      <c r="C4" s="66"/>
      <c r="D4" s="66"/>
      <c r="E4" s="66"/>
      <c r="F4" s="66"/>
      <c r="G4" s="66"/>
      <c r="H4" s="66"/>
      <c r="I4" s="66"/>
      <c r="J4" s="66"/>
    </row>
    <row r="5" spans="1:10">
      <c r="A5" s="66"/>
      <c r="B5" s="66"/>
      <c r="C5" s="66"/>
      <c r="D5" s="66"/>
      <c r="E5" s="66"/>
      <c r="F5" s="66"/>
      <c r="G5" s="66"/>
      <c r="H5" s="66"/>
      <c r="I5" s="66"/>
      <c r="J5" s="66"/>
    </row>
    <row r="6" spans="1:10">
      <c r="A6" s="74" t="s">
        <v>124</v>
      </c>
      <c r="B6" s="66"/>
      <c r="C6" s="66"/>
      <c r="D6" s="66"/>
      <c r="E6" s="66"/>
      <c r="F6" s="66"/>
      <c r="G6" s="66"/>
      <c r="H6" s="66"/>
      <c r="I6" s="66"/>
      <c r="J6" s="66"/>
    </row>
    <row r="7" spans="1:10">
      <c r="A7" s="74" t="s">
        <v>123</v>
      </c>
      <c r="B7" s="66"/>
      <c r="C7" s="66"/>
      <c r="D7" s="66"/>
      <c r="E7" s="66"/>
      <c r="F7" s="66"/>
      <c r="G7" s="66"/>
      <c r="H7" s="66"/>
      <c r="I7" s="66"/>
      <c r="J7" s="66"/>
    </row>
    <row r="8" spans="1:10">
      <c r="A8" s="66"/>
      <c r="B8" s="66"/>
      <c r="C8" s="66"/>
      <c r="D8" s="66"/>
      <c r="E8" s="66"/>
      <c r="F8" s="66"/>
      <c r="G8" s="66"/>
      <c r="H8" s="66"/>
      <c r="I8" s="66"/>
      <c r="J8" s="66"/>
    </row>
    <row r="9" spans="1:10">
      <c r="A9" s="73" t="s">
        <v>122</v>
      </c>
      <c r="B9" s="66"/>
      <c r="C9" s="66"/>
      <c r="D9" s="66"/>
      <c r="E9" s="66"/>
      <c r="F9" s="66"/>
      <c r="G9" s="66"/>
      <c r="H9" s="66"/>
      <c r="I9" s="66"/>
      <c r="J9" s="66"/>
    </row>
    <row r="10" spans="1:10" ht="16.2" thickBot="1">
      <c r="A10" s="66"/>
      <c r="B10" s="66"/>
      <c r="C10" s="66"/>
      <c r="D10" s="66"/>
      <c r="E10" s="66"/>
      <c r="F10" s="66"/>
      <c r="G10" s="66"/>
      <c r="H10" s="66"/>
      <c r="I10" s="66"/>
      <c r="J10" s="66"/>
    </row>
    <row r="11" spans="1:10" ht="16.2" thickBot="1">
      <c r="A11" s="72" t="s">
        <v>119</v>
      </c>
      <c r="B11" s="71">
        <v>3</v>
      </c>
      <c r="C11" s="71">
        <v>7</v>
      </c>
      <c r="D11" s="71">
        <v>15</v>
      </c>
      <c r="E11" s="66"/>
      <c r="F11" s="66"/>
      <c r="G11" s="66"/>
      <c r="H11" s="66"/>
      <c r="I11" s="66"/>
      <c r="J11" s="66"/>
    </row>
    <row r="12" spans="1:10" ht="16.2" thickBot="1">
      <c r="A12" s="70" t="s">
        <v>121</v>
      </c>
      <c r="B12" s="69">
        <v>95.88</v>
      </c>
      <c r="C12" s="69">
        <v>74.09</v>
      </c>
      <c r="D12" s="69">
        <v>47.94</v>
      </c>
      <c r="E12" s="66"/>
      <c r="F12" s="66"/>
      <c r="G12" s="66"/>
      <c r="H12" s="66"/>
      <c r="I12" s="66"/>
      <c r="J12" s="66"/>
    </row>
    <row r="13" spans="1:10">
      <c r="A13" s="66"/>
      <c r="B13" s="66"/>
      <c r="C13" s="66"/>
      <c r="D13" s="66"/>
      <c r="E13" s="66"/>
      <c r="F13" s="66"/>
      <c r="G13" s="66"/>
      <c r="H13" s="66"/>
      <c r="I13" s="66"/>
      <c r="J13" s="66"/>
    </row>
    <row r="14" spans="1:10">
      <c r="A14" s="73" t="s">
        <v>120</v>
      </c>
      <c r="B14" s="66"/>
      <c r="C14" s="66"/>
      <c r="D14" s="66"/>
      <c r="E14" s="66"/>
      <c r="F14" s="66"/>
      <c r="G14" s="66"/>
      <c r="H14" s="66"/>
      <c r="I14" s="66"/>
      <c r="J14" s="66"/>
    </row>
    <row r="15" spans="1:10" ht="16.2" thickBot="1">
      <c r="A15" s="66"/>
      <c r="B15" s="66"/>
      <c r="C15" s="66"/>
      <c r="D15" s="66"/>
      <c r="E15" s="66"/>
      <c r="F15" s="66"/>
      <c r="G15" s="66"/>
      <c r="H15" s="66"/>
      <c r="I15" s="66"/>
      <c r="J15" s="66"/>
    </row>
    <row r="16" spans="1:10" ht="16.2" thickBot="1">
      <c r="A16" s="72" t="s">
        <v>119</v>
      </c>
      <c r="B16" s="71">
        <v>3</v>
      </c>
      <c r="C16" s="71">
        <v>7</v>
      </c>
      <c r="D16" s="71">
        <v>15</v>
      </c>
      <c r="E16" s="66"/>
      <c r="F16" s="66"/>
      <c r="G16" s="66"/>
      <c r="H16" s="66"/>
      <c r="I16" s="66"/>
      <c r="J16" s="66"/>
    </row>
    <row r="17" spans="1:10" ht="16.2" thickBot="1">
      <c r="A17" s="70" t="s">
        <v>118</v>
      </c>
      <c r="B17" s="69">
        <v>1.32</v>
      </c>
      <c r="C17" s="69">
        <v>2.19</v>
      </c>
      <c r="D17" s="69">
        <v>3.3</v>
      </c>
      <c r="E17" s="66"/>
      <c r="F17" s="66"/>
      <c r="G17" s="66"/>
      <c r="H17" s="66"/>
      <c r="I17" s="66"/>
      <c r="J17" s="66"/>
    </row>
    <row r="18" spans="1:10">
      <c r="A18" s="66"/>
      <c r="B18" s="66"/>
      <c r="C18" s="66"/>
      <c r="D18" s="66"/>
      <c r="E18" s="66"/>
      <c r="F18" s="66"/>
      <c r="G18" s="66"/>
      <c r="H18" s="66"/>
      <c r="I18" s="66"/>
      <c r="J18" s="66"/>
    </row>
    <row r="19" spans="1:10">
      <c r="A19" s="68" t="s">
        <v>117</v>
      </c>
      <c r="B19" s="66"/>
      <c r="C19" s="66"/>
      <c r="D19" s="66"/>
      <c r="E19" s="66"/>
      <c r="F19" s="66"/>
      <c r="G19" s="66"/>
      <c r="H19" s="66"/>
      <c r="I19" s="66"/>
      <c r="J19" s="66"/>
    </row>
    <row r="20" spans="1:10">
      <c r="A20" s="67" t="s">
        <v>115</v>
      </c>
      <c r="B20" s="66"/>
      <c r="C20" s="66"/>
      <c r="D20" s="66"/>
      <c r="E20" s="66"/>
      <c r="F20" s="66"/>
      <c r="G20" s="66"/>
      <c r="H20" s="66"/>
      <c r="I20" s="66"/>
      <c r="J20" s="66"/>
    </row>
    <row r="21" spans="1:10">
      <c r="A21" s="66"/>
      <c r="B21" s="66"/>
      <c r="C21" s="66"/>
      <c r="D21" s="66"/>
      <c r="E21" s="66"/>
      <c r="F21" s="66"/>
      <c r="G21" s="66"/>
      <c r="H21" s="66"/>
      <c r="I21" s="66"/>
      <c r="J21" s="66"/>
    </row>
    <row r="22" spans="1:10">
      <c r="A22" s="67" t="s">
        <v>116</v>
      </c>
      <c r="B22" s="66"/>
      <c r="C22" s="66"/>
      <c r="D22" s="66"/>
      <c r="E22" s="66"/>
      <c r="F22" s="66"/>
      <c r="G22" s="66"/>
      <c r="H22" s="66"/>
      <c r="I22" s="66"/>
      <c r="J22" s="66"/>
    </row>
    <row r="23" spans="1:10">
      <c r="A23" s="67" t="s">
        <v>115</v>
      </c>
      <c r="B23" s="66"/>
      <c r="C23" s="66"/>
      <c r="D23" s="66"/>
      <c r="E23" s="66"/>
      <c r="F23" s="66"/>
      <c r="G23" s="66"/>
      <c r="H23" s="66"/>
      <c r="I23" s="66"/>
      <c r="J23" s="66"/>
    </row>
    <row r="24" spans="1:10">
      <c r="A24" s="66"/>
      <c r="B24" s="66"/>
      <c r="C24" s="66"/>
      <c r="D24" s="66"/>
      <c r="E24" s="66"/>
      <c r="F24" s="66"/>
      <c r="G24" s="66"/>
      <c r="H24" s="66"/>
      <c r="I24" s="66"/>
      <c r="J24" s="66"/>
    </row>
  </sheetData>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C84FD9B-381A-8546-852E-EC0BC055EF70}">
  <sheetPr>
    <tabColor theme="9" tint="-0.249977111117893"/>
  </sheetPr>
  <dimension ref="A1:E21"/>
  <sheetViews>
    <sheetView zoomScaleNormal="100" workbookViewId="0">
      <selection activeCell="U53" sqref="U53"/>
    </sheetView>
  </sheetViews>
  <sheetFormatPr defaultColWidth="8.796875" defaultRowHeight="13.2"/>
  <cols>
    <col min="1" max="6" width="19.19921875" style="113" customWidth="1"/>
    <col min="7" max="16384" width="8.796875" style="113"/>
  </cols>
  <sheetData>
    <row r="1" spans="1:5" ht="13.8" thickBot="1">
      <c r="A1" s="126" t="s">
        <v>119</v>
      </c>
      <c r="B1" s="126" t="s">
        <v>121</v>
      </c>
    </row>
    <row r="2" spans="1:5" ht="13.8" thickBot="1">
      <c r="A2" s="125">
        <v>3</v>
      </c>
      <c r="B2" s="124">
        <v>95.88</v>
      </c>
    </row>
    <row r="3" spans="1:5" ht="13.8" thickBot="1">
      <c r="A3" s="125">
        <v>7</v>
      </c>
      <c r="B3" s="124">
        <v>74.09</v>
      </c>
    </row>
    <row r="4" spans="1:5" ht="13.8" thickBot="1">
      <c r="A4" s="125">
        <v>15</v>
      </c>
      <c r="B4" s="124">
        <v>47.94</v>
      </c>
    </row>
    <row r="5" spans="1:5" ht="13.8" thickBot="1"/>
    <row r="6" spans="1:5" ht="13.8" thickBot="1">
      <c r="A6" s="123" t="s">
        <v>119</v>
      </c>
      <c r="B6" s="123" t="s">
        <v>118</v>
      </c>
    </row>
    <row r="7" spans="1:5" ht="13.8" thickBot="1">
      <c r="A7" s="122">
        <v>3</v>
      </c>
      <c r="B7" s="121">
        <v>1.32</v>
      </c>
    </row>
    <row r="8" spans="1:5" ht="13.8" thickBot="1">
      <c r="A8" s="122">
        <v>7</v>
      </c>
      <c r="B8" s="121">
        <v>2.19</v>
      </c>
    </row>
    <row r="9" spans="1:5" ht="13.8" thickBot="1">
      <c r="A9" s="122">
        <v>15</v>
      </c>
      <c r="B9" s="121">
        <v>3.3</v>
      </c>
    </row>
    <row r="10" spans="1:5">
      <c r="D10" s="120"/>
    </row>
    <row r="11" spans="1:5">
      <c r="A11" s="113" t="s">
        <v>171</v>
      </c>
    </row>
    <row r="13" spans="1:5">
      <c r="A13" s="113" t="s">
        <v>170</v>
      </c>
      <c r="B13" s="119">
        <f>SUM(B2:B4)</f>
        <v>217.91</v>
      </c>
    </row>
    <row r="15" spans="1:5">
      <c r="A15" s="113" t="s">
        <v>119</v>
      </c>
      <c r="B15" s="113" t="s">
        <v>169</v>
      </c>
      <c r="C15" s="113" t="s">
        <v>62</v>
      </c>
      <c r="D15" s="113" t="s">
        <v>118</v>
      </c>
      <c r="E15" s="113" t="s">
        <v>168</v>
      </c>
    </row>
    <row r="16" spans="1:5">
      <c r="A16" s="113">
        <v>3</v>
      </c>
      <c r="B16" s="118">
        <f>B2/$B$13</f>
        <v>0.43999816437978978</v>
      </c>
      <c r="C16" s="116">
        <f>A2</f>
        <v>3</v>
      </c>
      <c r="D16" s="117">
        <f>C16*B16</f>
        <v>1.3199944931393692</v>
      </c>
      <c r="E16" s="113" t="b">
        <f>ROUND(D16,2)=B7</f>
        <v>1</v>
      </c>
    </row>
    <row r="17" spans="1:5">
      <c r="A17" s="113">
        <v>7</v>
      </c>
      <c r="B17" s="118">
        <f>B3/$B$13</f>
        <v>0.34000275343031527</v>
      </c>
      <c r="C17" s="116">
        <f>A3</f>
        <v>7</v>
      </c>
      <c r="D17" s="114">
        <f>C17*B17</f>
        <v>2.380019274012207</v>
      </c>
      <c r="E17" s="113" t="b">
        <f>ROUND(D17,2)=B8</f>
        <v>0</v>
      </c>
    </row>
    <row r="18" spans="1:5">
      <c r="A18" s="113">
        <v>15</v>
      </c>
      <c r="B18" s="118">
        <f>B4/$B$13</f>
        <v>0.21999908218989489</v>
      </c>
      <c r="C18" s="116">
        <f>A4</f>
        <v>15</v>
      </c>
      <c r="D18" s="117">
        <f>C18*B18</f>
        <v>3.2999862328484233</v>
      </c>
      <c r="E18" s="113" t="b">
        <f>ROUND(D18,2)=B9</f>
        <v>1</v>
      </c>
    </row>
    <row r="19" spans="1:5">
      <c r="D19" s="116">
        <f>SUM(D16:D18)</f>
        <v>7</v>
      </c>
    </row>
    <row r="20" spans="1:5">
      <c r="C20" s="115"/>
    </row>
    <row r="21" spans="1:5">
      <c r="C21" s="113" t="s">
        <v>167</v>
      </c>
      <c r="D21" s="114">
        <f>SUMPRODUCT(B2:B4,A2:A4)/SUM(B2:B4)</f>
        <v>7</v>
      </c>
    </row>
  </sheetData>
  <pageMargins left="0.7" right="0.7" top="0.75" bottom="0.75" header="0.3" footer="0.3"/>
  <headerFooter>
    <oddFooter>&amp;C_x000D_&amp;1#&amp;"Calibri"&amp;8&amp;K000000 INTERNAL</odd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6B4E53A-69C9-B048-893C-8E6AEE7069FB}">
  <sheetPr>
    <tabColor theme="9" tint="-0.249977111117893"/>
  </sheetPr>
  <dimension ref="A1:B11"/>
  <sheetViews>
    <sheetView zoomScaleNormal="100" workbookViewId="0">
      <selection activeCell="E43" sqref="E43"/>
    </sheetView>
  </sheetViews>
  <sheetFormatPr defaultColWidth="8.796875" defaultRowHeight="13.2"/>
  <cols>
    <col min="1" max="1" width="26.5" style="113" customWidth="1"/>
    <col min="2" max="2" width="15.5" style="113" customWidth="1"/>
    <col min="3" max="16384" width="8.796875" style="113"/>
  </cols>
  <sheetData>
    <row r="1" spans="1:2">
      <c r="A1" s="113" t="s">
        <v>175</v>
      </c>
    </row>
    <row r="2" spans="1:2">
      <c r="A2" s="113" t="s">
        <v>174</v>
      </c>
    </row>
    <row r="4" spans="1:2">
      <c r="A4" s="130" t="s">
        <v>119</v>
      </c>
      <c r="B4" s="130" t="s">
        <v>173</v>
      </c>
    </row>
    <row r="5" spans="1:2">
      <c r="A5" s="129">
        <v>3</v>
      </c>
      <c r="B5" s="128">
        <f>'ILA LAM F24 Q4(a)(i)'!D16</f>
        <v>1.3199944931393692</v>
      </c>
    </row>
    <row r="6" spans="1:2">
      <c r="A6" s="129">
        <v>7</v>
      </c>
      <c r="B6" s="128">
        <f>'ILA LAM F24 Q4(a)(i)'!D17</f>
        <v>2.380019274012207</v>
      </c>
    </row>
    <row r="7" spans="1:2">
      <c r="A7" s="129">
        <v>15</v>
      </c>
      <c r="B7" s="128">
        <f>'ILA LAM F24 Q4(a)(i)'!D18</f>
        <v>3.2999862328484233</v>
      </c>
    </row>
    <row r="9" spans="1:2">
      <c r="A9" s="113" t="s">
        <v>172</v>
      </c>
      <c r="B9" s="119">
        <f>SUM(B5:B7)</f>
        <v>7</v>
      </c>
    </row>
    <row r="11" spans="1:2">
      <c r="A11" s="113" t="s">
        <v>167</v>
      </c>
      <c r="B11" s="127" t="b">
        <f>B9='ILA LAM F24 Q4(a)(i)'!A3</f>
        <v>1</v>
      </c>
    </row>
  </sheetData>
  <pageMargins left="0.7" right="0.7" top="0.75" bottom="0.75" header="0.3" footer="0.3"/>
  <headerFooter>
    <oddFooter>&amp;C_x000D_&amp;1#&amp;"Calibri"&amp;8&amp;K000000 INTERNAL</odd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8C3F34B-8DCA-E641-BEC0-89D315934363}">
  <dimension ref="A1:I20"/>
  <sheetViews>
    <sheetView workbookViewId="0">
      <selection activeCell="K42" sqref="K42"/>
    </sheetView>
  </sheetViews>
  <sheetFormatPr defaultColWidth="8.796875" defaultRowHeight="15.6"/>
  <cols>
    <col min="1" max="1" width="13.5" style="9" customWidth="1"/>
    <col min="2" max="16384" width="8.796875" style="9"/>
  </cols>
  <sheetData>
    <row r="1" spans="1:9">
      <c r="A1" s="67" t="s">
        <v>134</v>
      </c>
      <c r="B1" s="66"/>
      <c r="C1" s="66"/>
      <c r="D1" s="66"/>
      <c r="E1" s="66"/>
      <c r="F1" s="66"/>
      <c r="G1" s="66"/>
      <c r="H1" s="66"/>
      <c r="I1" s="66"/>
    </row>
    <row r="2" spans="1:9">
      <c r="A2" s="66"/>
      <c r="B2" s="66"/>
      <c r="C2" s="66"/>
      <c r="D2" s="66"/>
      <c r="E2" s="66"/>
      <c r="F2" s="66"/>
      <c r="G2" s="66"/>
      <c r="H2" s="66"/>
      <c r="I2" s="66"/>
    </row>
    <row r="3" spans="1:9">
      <c r="A3" s="74" t="s">
        <v>124</v>
      </c>
      <c r="B3" s="66"/>
      <c r="C3" s="66"/>
      <c r="D3" s="66"/>
      <c r="E3" s="66"/>
      <c r="F3" s="66"/>
      <c r="G3" s="66"/>
      <c r="H3" s="66"/>
      <c r="I3" s="66"/>
    </row>
    <row r="4" spans="1:9">
      <c r="A4" s="74" t="s">
        <v>123</v>
      </c>
      <c r="B4" s="66"/>
      <c r="C4" s="66"/>
      <c r="D4" s="66"/>
      <c r="E4" s="66"/>
      <c r="F4" s="66"/>
      <c r="G4" s="66"/>
      <c r="H4" s="66"/>
      <c r="I4" s="66"/>
    </row>
    <row r="5" spans="1:9">
      <c r="A5" s="66"/>
      <c r="B5" s="66"/>
      <c r="C5" s="66"/>
      <c r="D5" s="66"/>
      <c r="E5" s="66"/>
      <c r="F5" s="66"/>
      <c r="G5" s="66"/>
      <c r="H5" s="66"/>
      <c r="I5" s="66"/>
    </row>
    <row r="6" spans="1:9">
      <c r="A6" s="73" t="s">
        <v>133</v>
      </c>
      <c r="B6" s="66"/>
      <c r="C6" s="66"/>
      <c r="D6" s="66"/>
      <c r="E6" s="66"/>
      <c r="F6" s="66"/>
      <c r="G6" s="66"/>
      <c r="H6" s="66"/>
      <c r="I6" s="66"/>
    </row>
    <row r="7" spans="1:9" ht="16.2" thickBot="1">
      <c r="A7" s="66"/>
      <c r="B7" s="66"/>
      <c r="C7" s="66"/>
      <c r="D7" s="66"/>
      <c r="E7" s="66"/>
      <c r="F7" s="66"/>
      <c r="G7" s="66"/>
      <c r="H7" s="66"/>
      <c r="I7" s="66"/>
    </row>
    <row r="8" spans="1:9" ht="16.2" thickBot="1">
      <c r="A8" s="72" t="s">
        <v>132</v>
      </c>
      <c r="B8" s="71">
        <v>3</v>
      </c>
      <c r="C8" s="71">
        <v>7</v>
      </c>
      <c r="D8" s="71">
        <v>15</v>
      </c>
      <c r="E8" s="66"/>
      <c r="F8" s="66"/>
      <c r="G8" s="66"/>
      <c r="H8" s="66"/>
      <c r="I8" s="66"/>
    </row>
    <row r="9" spans="1:9" ht="16.2" thickBot="1">
      <c r="A9" s="76" t="s">
        <v>7</v>
      </c>
      <c r="B9" s="75">
        <v>2E-3</v>
      </c>
      <c r="C9" s="75">
        <v>0</v>
      </c>
      <c r="D9" s="75">
        <v>-2E-3</v>
      </c>
      <c r="E9" s="66"/>
      <c r="F9" s="66"/>
      <c r="G9" s="66"/>
      <c r="H9" s="66"/>
      <c r="I9" s="66"/>
    </row>
    <row r="10" spans="1:9" ht="16.2" thickBot="1">
      <c r="A10" s="76" t="s">
        <v>38</v>
      </c>
      <c r="B10" s="75">
        <v>-2E-3</v>
      </c>
      <c r="C10" s="75">
        <v>-2E-3</v>
      </c>
      <c r="D10" s="75">
        <v>-2E-3</v>
      </c>
      <c r="E10" s="66"/>
      <c r="F10" s="66"/>
      <c r="G10" s="66"/>
      <c r="H10" s="66"/>
      <c r="I10" s="66"/>
    </row>
    <row r="11" spans="1:9" ht="16.2" thickBot="1">
      <c r="A11" s="76" t="s">
        <v>37</v>
      </c>
      <c r="B11" s="75">
        <v>-2E-3</v>
      </c>
      <c r="C11" s="75">
        <v>0</v>
      </c>
      <c r="D11" s="75">
        <v>2E-3</v>
      </c>
      <c r="E11" s="66"/>
      <c r="F11" s="66"/>
      <c r="G11" s="66"/>
      <c r="H11" s="66"/>
      <c r="I11" s="66"/>
    </row>
    <row r="12" spans="1:9">
      <c r="A12" s="66"/>
      <c r="B12" s="66"/>
      <c r="C12" s="66"/>
      <c r="D12" s="66"/>
      <c r="E12" s="66"/>
      <c r="F12" s="66"/>
      <c r="G12" s="66"/>
      <c r="H12" s="66"/>
      <c r="I12" s="66"/>
    </row>
    <row r="13" spans="1:9">
      <c r="A13" s="68" t="s">
        <v>131</v>
      </c>
      <c r="B13" s="66"/>
      <c r="C13" s="66"/>
      <c r="D13" s="66"/>
      <c r="E13" s="66"/>
      <c r="F13" s="66"/>
      <c r="G13" s="66"/>
      <c r="H13" s="66"/>
      <c r="I13" s="66"/>
    </row>
    <row r="14" spans="1:9">
      <c r="A14" s="68" t="s">
        <v>115</v>
      </c>
      <c r="B14" s="66"/>
      <c r="C14" s="66"/>
      <c r="D14" s="66"/>
      <c r="E14" s="66"/>
      <c r="F14" s="66"/>
      <c r="G14" s="66"/>
      <c r="H14" s="66"/>
      <c r="I14" s="66"/>
    </row>
    <row r="15" spans="1:9">
      <c r="A15" s="66"/>
      <c r="B15" s="66"/>
      <c r="C15" s="66"/>
      <c r="D15" s="66"/>
      <c r="E15" s="66"/>
      <c r="F15" s="66"/>
      <c r="G15" s="66"/>
      <c r="H15" s="66"/>
      <c r="I15" s="66"/>
    </row>
    <row r="16" spans="1:9">
      <c r="A16" s="67" t="s">
        <v>130</v>
      </c>
      <c r="B16" s="66"/>
      <c r="C16" s="66"/>
      <c r="D16" s="66"/>
      <c r="E16" s="66"/>
      <c r="F16" s="66"/>
      <c r="G16" s="66"/>
      <c r="H16" s="66"/>
      <c r="I16" s="66"/>
    </row>
    <row r="17" spans="1:9">
      <c r="A17" s="67" t="s">
        <v>129</v>
      </c>
      <c r="B17" s="66"/>
      <c r="C17" s="66"/>
      <c r="D17" s="66"/>
      <c r="E17" s="66"/>
      <c r="F17" s="66"/>
      <c r="G17" s="66"/>
      <c r="H17" s="66"/>
      <c r="I17" s="66"/>
    </row>
    <row r="18" spans="1:9">
      <c r="A18" s="67"/>
      <c r="B18" s="66"/>
      <c r="C18" s="66"/>
      <c r="D18" s="66"/>
      <c r="E18" s="66"/>
      <c r="F18" s="66"/>
      <c r="G18" s="66"/>
      <c r="H18" s="66"/>
      <c r="I18" s="66"/>
    </row>
    <row r="19" spans="1:9">
      <c r="A19" s="67" t="s">
        <v>128</v>
      </c>
      <c r="B19" s="66"/>
      <c r="C19" s="66"/>
      <c r="D19" s="66"/>
      <c r="E19" s="66"/>
      <c r="F19" s="66"/>
      <c r="G19" s="66"/>
      <c r="H19" s="66"/>
      <c r="I19" s="66"/>
    </row>
    <row r="20" spans="1:9">
      <c r="A20" s="66"/>
      <c r="B20" s="66"/>
      <c r="C20" s="66"/>
      <c r="D20" s="66"/>
      <c r="E20" s="66"/>
      <c r="F20" s="66"/>
      <c r="G20" s="66"/>
      <c r="H20" s="66"/>
      <c r="I20" s="66"/>
    </row>
  </sheetData>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181AE9F-AF55-5F44-A676-29F29FF7EE5B}">
  <sheetPr>
    <tabColor theme="9" tint="-0.249977111117893"/>
  </sheetPr>
  <dimension ref="A1:E26"/>
  <sheetViews>
    <sheetView zoomScaleNormal="100" workbookViewId="0">
      <selection activeCell="G23" sqref="G23"/>
    </sheetView>
  </sheetViews>
  <sheetFormatPr defaultColWidth="8.796875" defaultRowHeight="13.2"/>
  <cols>
    <col min="1" max="4" width="13.5" style="113" customWidth="1"/>
    <col min="5" max="5" width="14.796875" style="113" customWidth="1"/>
    <col min="6" max="16384" width="8.796875" style="113"/>
  </cols>
  <sheetData>
    <row r="1" spans="1:5" ht="13.8" thickBot="1">
      <c r="A1" s="123" t="s">
        <v>190</v>
      </c>
      <c r="B1" s="126" t="s">
        <v>119</v>
      </c>
      <c r="C1" s="126" t="s">
        <v>191</v>
      </c>
      <c r="D1" s="126" t="s">
        <v>121</v>
      </c>
      <c r="E1" s="126" t="s">
        <v>118</v>
      </c>
    </row>
    <row r="2" spans="1:5" ht="13.8" thickBot="1">
      <c r="A2" s="122">
        <v>1</v>
      </c>
      <c r="B2" s="125">
        <v>3</v>
      </c>
      <c r="C2" s="125">
        <v>100</v>
      </c>
      <c r="D2" s="124">
        <f>'ILA LAM F24 Q4(a)(i)'!B2</f>
        <v>95.88</v>
      </c>
      <c r="E2" s="124">
        <f>'ILA LAM F24 Q4(a)(i)'!D16</f>
        <v>1.3199944931393692</v>
      </c>
    </row>
    <row r="3" spans="1:5" ht="13.8" thickBot="1">
      <c r="A3" s="122">
        <v>2</v>
      </c>
      <c r="B3" s="125">
        <v>7</v>
      </c>
      <c r="C3" s="125">
        <v>100</v>
      </c>
      <c r="D3" s="124">
        <f>'ILA LAM F24 Q4(a)(i)'!B3</f>
        <v>74.09</v>
      </c>
      <c r="E3" s="124">
        <f>'ILA LAM F24 Q4(a)(i)'!D17</f>
        <v>2.380019274012207</v>
      </c>
    </row>
    <row r="4" spans="1:5" ht="13.8" thickBot="1">
      <c r="A4" s="122">
        <v>3</v>
      </c>
      <c r="B4" s="125">
        <v>15</v>
      </c>
      <c r="C4" s="125">
        <v>100</v>
      </c>
      <c r="D4" s="124">
        <f>'ILA LAM F24 Q4(a)(i)'!B4</f>
        <v>47.94</v>
      </c>
      <c r="E4" s="124">
        <f>'ILA LAM F24 Q4(a)(i)'!D18</f>
        <v>3.2999862328484233</v>
      </c>
    </row>
    <row r="5" spans="1:5" ht="13.8" thickBot="1">
      <c r="A5" s="120"/>
    </row>
    <row r="6" spans="1:5" ht="13.8" thickBot="1">
      <c r="A6" s="123" t="s">
        <v>190</v>
      </c>
      <c r="B6" s="123" t="s">
        <v>119</v>
      </c>
      <c r="C6" s="133" t="s">
        <v>180</v>
      </c>
      <c r="D6" s="133" t="s">
        <v>179</v>
      </c>
      <c r="E6" s="133" t="s">
        <v>178</v>
      </c>
    </row>
    <row r="7" spans="1:5" ht="13.8" thickBot="1">
      <c r="A7" s="122">
        <v>1</v>
      </c>
      <c r="B7" s="122">
        <v>3</v>
      </c>
      <c r="C7" s="136">
        <v>2E-3</v>
      </c>
      <c r="D7" s="136">
        <v>-2E-3</v>
      </c>
      <c r="E7" s="136">
        <v>-2E-3</v>
      </c>
    </row>
    <row r="8" spans="1:5" ht="13.8" thickBot="1">
      <c r="A8" s="122">
        <v>2</v>
      </c>
      <c r="B8" s="122">
        <v>7</v>
      </c>
      <c r="C8" s="136">
        <v>0</v>
      </c>
      <c r="D8" s="136">
        <v>-2E-3</v>
      </c>
      <c r="E8" s="136">
        <v>0</v>
      </c>
    </row>
    <row r="9" spans="1:5" ht="13.8" thickBot="1">
      <c r="A9" s="122">
        <v>3</v>
      </c>
      <c r="B9" s="122">
        <v>15</v>
      </c>
      <c r="C9" s="136">
        <v>-2E-3</v>
      </c>
      <c r="D9" s="136">
        <v>-2E-3</v>
      </c>
      <c r="E9" s="136">
        <v>2E-3</v>
      </c>
    </row>
    <row r="11" spans="1:5">
      <c r="A11" s="113" t="s">
        <v>189</v>
      </c>
    </row>
    <row r="12" spans="1:5">
      <c r="A12" s="135" t="s">
        <v>183</v>
      </c>
    </row>
    <row r="13" spans="1:5">
      <c r="A13" s="135" t="s">
        <v>188</v>
      </c>
    </row>
    <row r="15" spans="1:5">
      <c r="A15" s="113" t="s">
        <v>187</v>
      </c>
    </row>
    <row r="16" spans="1:5">
      <c r="A16" s="113" t="s">
        <v>186</v>
      </c>
    </row>
    <row r="17" spans="1:4">
      <c r="A17" s="135" t="s">
        <v>185</v>
      </c>
    </row>
    <row r="19" spans="1:4">
      <c r="A19" s="113" t="s">
        <v>184</v>
      </c>
    </row>
    <row r="20" spans="1:4">
      <c r="A20" s="135" t="s">
        <v>183</v>
      </c>
    </row>
    <row r="21" spans="1:4">
      <c r="A21" s="135" t="s">
        <v>182</v>
      </c>
    </row>
    <row r="23" spans="1:4" ht="13.8" thickBot="1">
      <c r="A23" s="113" t="s">
        <v>59</v>
      </c>
    </row>
    <row r="24" spans="1:4" ht="13.8" thickBot="1">
      <c r="A24" s="134" t="s">
        <v>181</v>
      </c>
      <c r="B24" s="133" t="s">
        <v>180</v>
      </c>
      <c r="C24" s="133" t="s">
        <v>179</v>
      </c>
      <c r="D24" s="133" t="s">
        <v>178</v>
      </c>
    </row>
    <row r="25" spans="1:4" ht="13.8" thickBot="1">
      <c r="A25" s="132" t="s">
        <v>177</v>
      </c>
      <c r="B25" s="131">
        <v>0</v>
      </c>
      <c r="C25" s="131">
        <f>-B8*D8*D3</f>
        <v>1.0372600000000001</v>
      </c>
      <c r="D25" s="131">
        <v>0</v>
      </c>
    </row>
    <row r="26" spans="1:4" ht="13.8" thickBot="1">
      <c r="A26" s="132" t="s">
        <v>176</v>
      </c>
      <c r="B26" s="131">
        <f>-E2*C7*'ILA LAM F24 Q4(a)(i)'!B13+-E4*C9*'ILA LAM F24 Q4(a)(i)'!B13</f>
        <v>0.8629199999999998</v>
      </c>
      <c r="C26" s="131">
        <f>-B3*D8*'ILA LAM F24 Q4(a)(i)'!B13</f>
        <v>3.0507400000000002</v>
      </c>
      <c r="D26" s="131">
        <f>-E2*E7*'ILA LAM F24 Q4(a)(i)'!B13+-E4*E9*'ILA LAM F24 Q4(a)(i)'!B13</f>
        <v>-0.8629199999999998</v>
      </c>
    </row>
  </sheetData>
  <pageMargins left="0.7" right="0.7" top="0.75" bottom="0.75" header="0.3" footer="0.3"/>
  <headerFooter>
    <oddFooter>&amp;C_x000D_&amp;1#&amp;"Calibri"&amp;8&amp;K000000 INTERNAL</odd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952BE28-0078-6E4A-912A-38DFD7172D39}">
  <dimension ref="A1:F18"/>
  <sheetViews>
    <sheetView workbookViewId="0">
      <selection activeCell="D47" sqref="D47"/>
    </sheetView>
  </sheetViews>
  <sheetFormatPr defaultColWidth="8.796875" defaultRowHeight="15.6"/>
  <cols>
    <col min="1" max="1" width="26.296875" style="9" customWidth="1"/>
    <col min="2" max="2" width="10.5" style="9" customWidth="1"/>
    <col min="3" max="16384" width="8.796875" style="9"/>
  </cols>
  <sheetData>
    <row r="1" spans="1:6">
      <c r="A1" s="67" t="s">
        <v>260</v>
      </c>
      <c r="B1" s="66"/>
      <c r="C1" s="66"/>
      <c r="D1" s="66"/>
      <c r="E1" s="66"/>
      <c r="F1" s="66"/>
    </row>
    <row r="2" spans="1:6">
      <c r="A2" s="66"/>
      <c r="B2" s="66"/>
      <c r="C2" s="66"/>
      <c r="D2" s="66"/>
      <c r="E2" s="66"/>
      <c r="F2" s="66"/>
    </row>
    <row r="3" spans="1:6">
      <c r="A3" s="73" t="s">
        <v>243</v>
      </c>
      <c r="B3" s="66"/>
      <c r="C3" s="66"/>
      <c r="D3" s="66"/>
      <c r="E3" s="66"/>
      <c r="F3" s="66"/>
    </row>
    <row r="4" spans="1:6" ht="16.2" thickBot="1">
      <c r="A4" s="66"/>
      <c r="B4" s="66"/>
      <c r="C4" s="66"/>
      <c r="D4" s="66"/>
      <c r="E4" s="66"/>
      <c r="F4" s="66"/>
    </row>
    <row r="5" spans="1:6" ht="16.2" thickBot="1">
      <c r="A5" s="201" t="s">
        <v>259</v>
      </c>
      <c r="B5" s="203" t="s">
        <v>258</v>
      </c>
      <c r="C5" s="66"/>
      <c r="D5" s="66"/>
      <c r="E5" s="66"/>
      <c r="F5" s="66"/>
    </row>
    <row r="6" spans="1:6" ht="16.2" thickBot="1">
      <c r="A6" s="70" t="s">
        <v>257</v>
      </c>
      <c r="B6" s="75">
        <v>6.5000000000000002E-2</v>
      </c>
      <c r="C6" s="66"/>
      <c r="D6" s="66"/>
      <c r="E6" s="66"/>
      <c r="F6" s="66"/>
    </row>
    <row r="7" spans="1:6" ht="16.2" thickBot="1">
      <c r="A7" s="70" t="s">
        <v>256</v>
      </c>
      <c r="B7" s="202">
        <v>1000000</v>
      </c>
      <c r="C7" s="66"/>
      <c r="D7" s="66"/>
      <c r="E7" s="66"/>
      <c r="F7" s="66"/>
    </row>
    <row r="8" spans="1:6" ht="16.2" thickBot="1">
      <c r="A8" s="70" t="s">
        <v>74</v>
      </c>
      <c r="B8" s="202">
        <v>1000000</v>
      </c>
      <c r="C8" s="66"/>
      <c r="D8" s="66"/>
      <c r="E8" s="66"/>
      <c r="F8" s="66"/>
    </row>
    <row r="9" spans="1:6">
      <c r="A9" s="66"/>
      <c r="B9" s="66"/>
      <c r="C9" s="66"/>
      <c r="D9" s="66"/>
      <c r="E9" s="66"/>
      <c r="F9" s="66"/>
    </row>
    <row r="10" spans="1:6">
      <c r="A10" s="68" t="s">
        <v>255</v>
      </c>
      <c r="B10" s="66"/>
      <c r="C10" s="66"/>
      <c r="D10" s="66"/>
      <c r="E10" s="66"/>
      <c r="F10" s="66"/>
    </row>
    <row r="11" spans="1:6">
      <c r="A11" s="68"/>
      <c r="B11" s="66"/>
      <c r="C11" s="66"/>
      <c r="D11" s="66"/>
      <c r="E11" s="66"/>
      <c r="F11" s="66"/>
    </row>
    <row r="12" spans="1:6">
      <c r="A12" s="68" t="s">
        <v>254</v>
      </c>
      <c r="B12" s="66"/>
      <c r="C12" s="66"/>
      <c r="D12" s="66"/>
      <c r="E12" s="66"/>
      <c r="F12" s="66"/>
    </row>
    <row r="13" spans="1:6">
      <c r="A13" s="68"/>
      <c r="B13" s="66"/>
      <c r="C13" s="66"/>
      <c r="D13" s="66"/>
      <c r="E13" s="66"/>
      <c r="F13" s="66"/>
    </row>
    <row r="14" spans="1:6">
      <c r="A14" s="68" t="s">
        <v>253</v>
      </c>
      <c r="B14" s="66"/>
      <c r="C14" s="66"/>
      <c r="D14" s="66"/>
      <c r="E14" s="66"/>
      <c r="F14" s="66"/>
    </row>
    <row r="15" spans="1:6">
      <c r="A15" s="67" t="s">
        <v>252</v>
      </c>
      <c r="B15" s="66"/>
      <c r="C15" s="66"/>
      <c r="D15" s="66"/>
      <c r="E15" s="66"/>
      <c r="F15" s="66"/>
    </row>
    <row r="16" spans="1:6">
      <c r="A16" s="67"/>
      <c r="B16" s="66"/>
      <c r="C16" s="66"/>
      <c r="D16" s="66"/>
      <c r="E16" s="66"/>
      <c r="F16" s="66"/>
    </row>
    <row r="17" spans="1:6">
      <c r="A17" s="67" t="s">
        <v>115</v>
      </c>
      <c r="B17" s="66"/>
      <c r="C17" s="66"/>
      <c r="D17" s="66"/>
      <c r="E17" s="66"/>
      <c r="F17" s="66"/>
    </row>
    <row r="18" spans="1:6">
      <c r="A18" s="66"/>
      <c r="B18" s="66"/>
      <c r="C18" s="66"/>
      <c r="D18" s="66"/>
      <c r="E18" s="66"/>
      <c r="F18" s="66"/>
    </row>
  </sheetData>
  <pageMargins left="0.7" right="0.7" top="0.75" bottom="0.75" header="0.3" footer="0.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ADC7DFB-5375-C14A-BB17-CE66A4D7ECDA}">
  <sheetPr>
    <tabColor theme="9"/>
  </sheetPr>
  <dimension ref="A1:N44"/>
  <sheetViews>
    <sheetView workbookViewId="0">
      <selection activeCell="J51" sqref="J51"/>
    </sheetView>
  </sheetViews>
  <sheetFormatPr defaultColWidth="8.796875" defaultRowHeight="14.4"/>
  <cols>
    <col min="1" max="1" width="26.296875" style="204" customWidth="1"/>
    <col min="2" max="2" width="10.5" style="204" customWidth="1"/>
    <col min="3" max="5" width="8.796875" style="204"/>
    <col min="6" max="6" width="12.5" style="204" bestFit="1" customWidth="1"/>
    <col min="7" max="7" width="32.796875" style="204" customWidth="1"/>
    <col min="8" max="8" width="12.5" style="204" customWidth="1"/>
    <col min="9" max="9" width="13.796875" style="204" customWidth="1"/>
    <col min="10" max="10" width="10.69921875" style="204" customWidth="1"/>
    <col min="11" max="11" width="8.796875" style="204"/>
    <col min="12" max="12" width="10.796875" style="204" customWidth="1"/>
    <col min="13" max="13" width="13.5" style="204" customWidth="1"/>
    <col min="14" max="14" width="21" style="204" customWidth="1"/>
    <col min="15" max="16384" width="8.796875" style="204"/>
  </cols>
  <sheetData>
    <row r="1" spans="1:14" ht="15.6">
      <c r="A1" s="206" t="s">
        <v>260</v>
      </c>
      <c r="B1" s="208"/>
      <c r="C1" s="208"/>
      <c r="D1" s="208"/>
      <c r="E1" s="208"/>
      <c r="F1" s="208"/>
    </row>
    <row r="2" spans="1:14" ht="15.6">
      <c r="A2" s="208"/>
      <c r="B2" s="208"/>
      <c r="C2" s="208"/>
      <c r="D2" s="208"/>
      <c r="E2" s="208"/>
      <c r="F2" s="208"/>
    </row>
    <row r="3" spans="1:14" ht="15.6">
      <c r="A3" s="210" t="s">
        <v>243</v>
      </c>
      <c r="B3" s="208"/>
      <c r="C3" s="208"/>
      <c r="D3" s="208"/>
      <c r="E3" s="208"/>
      <c r="F3" s="208"/>
    </row>
    <row r="4" spans="1:14" ht="16.2" thickBot="1">
      <c r="A4" s="208"/>
      <c r="B4" s="208"/>
      <c r="C4" s="208"/>
      <c r="D4" s="208"/>
      <c r="E4" s="208"/>
      <c r="F4" s="208"/>
    </row>
    <row r="5" spans="1:14" ht="16.2" thickBot="1">
      <c r="A5" s="237" t="s">
        <v>259</v>
      </c>
      <c r="B5" s="236" t="s">
        <v>258</v>
      </c>
      <c r="C5" s="208"/>
      <c r="D5" s="208"/>
      <c r="E5" s="208"/>
      <c r="F5" s="208"/>
    </row>
    <row r="6" spans="1:14" ht="16.2" thickBot="1">
      <c r="A6" s="234" t="s">
        <v>257</v>
      </c>
      <c r="B6" s="235">
        <v>6.5000000000000002E-2</v>
      </c>
      <c r="C6" s="208"/>
      <c r="D6" s="208"/>
      <c r="E6" s="208"/>
      <c r="F6" s="208"/>
    </row>
    <row r="7" spans="1:14" ht="16.2" thickBot="1">
      <c r="A7" s="234" t="s">
        <v>256</v>
      </c>
      <c r="B7" s="233">
        <v>1000000</v>
      </c>
      <c r="C7" s="208"/>
      <c r="D7" s="208"/>
      <c r="E7" s="208"/>
      <c r="F7" s="208"/>
    </row>
    <row r="8" spans="1:14" ht="16.2" thickBot="1">
      <c r="A8" s="234" t="s">
        <v>74</v>
      </c>
      <c r="B8" s="233">
        <v>1000000</v>
      </c>
      <c r="C8" s="208"/>
      <c r="D8" s="208"/>
      <c r="E8" s="208"/>
      <c r="F8" s="208"/>
    </row>
    <row r="9" spans="1:14" ht="15.6">
      <c r="A9" s="208"/>
      <c r="B9" s="208"/>
      <c r="C9" s="208"/>
      <c r="D9" s="208"/>
      <c r="E9" s="208"/>
      <c r="F9" s="208"/>
    </row>
    <row r="10" spans="1:14" ht="15.6">
      <c r="A10" s="209" t="s">
        <v>255</v>
      </c>
      <c r="B10" s="208"/>
      <c r="C10" s="208"/>
      <c r="D10" s="208"/>
      <c r="E10" s="208"/>
      <c r="F10" s="208"/>
    </row>
    <row r="11" spans="1:14" ht="15.6">
      <c r="A11" s="209"/>
      <c r="B11" s="208"/>
      <c r="C11" s="208"/>
      <c r="D11" s="208"/>
      <c r="E11" s="208"/>
      <c r="F11" s="208"/>
    </row>
    <row r="12" spans="1:14" ht="16.2" thickBot="1">
      <c r="A12" s="209" t="s">
        <v>254</v>
      </c>
      <c r="B12" s="208"/>
      <c r="C12" s="208"/>
      <c r="D12" s="208"/>
      <c r="E12" s="208"/>
      <c r="F12" s="208"/>
    </row>
    <row r="13" spans="1:14" ht="16.2" thickBot="1">
      <c r="A13" s="209"/>
      <c r="B13" s="208"/>
      <c r="C13" s="208"/>
      <c r="D13" s="208"/>
      <c r="E13" s="208"/>
      <c r="F13" s="208"/>
      <c r="H13" s="232" t="s">
        <v>119</v>
      </c>
      <c r="I13" s="231" t="s">
        <v>277</v>
      </c>
      <c r="J13" s="231" t="s">
        <v>261</v>
      </c>
      <c r="K13" s="231" t="s">
        <v>276</v>
      </c>
      <c r="L13" s="231" t="s">
        <v>275</v>
      </c>
      <c r="M13" s="231" t="s">
        <v>274</v>
      </c>
      <c r="N13" s="230" t="s">
        <v>273</v>
      </c>
    </row>
    <row r="14" spans="1:14" ht="15.6">
      <c r="A14" s="209" t="s">
        <v>253</v>
      </c>
      <c r="B14" s="208"/>
      <c r="C14" s="208"/>
      <c r="D14" s="208"/>
      <c r="E14" s="208"/>
      <c r="F14" s="208"/>
      <c r="H14" s="229">
        <v>1</v>
      </c>
      <c r="I14" s="227">
        <f t="shared" ref="I14:I28" si="0">H14+1</f>
        <v>2</v>
      </c>
      <c r="J14" s="227">
        <f t="shared" ref="J14:J27" si="1">$B$7*$B$6</f>
        <v>65000</v>
      </c>
      <c r="K14" s="228">
        <f t="shared" ref="K14:K28" si="2">(1/(1+$B$6)^H14)</f>
        <v>0.93896713615023475</v>
      </c>
      <c r="L14" s="227">
        <f t="shared" ref="L14:L28" si="3">J14*K14</f>
        <v>61032.863849765257</v>
      </c>
      <c r="M14" s="227">
        <f t="shared" ref="M14:M28" si="4">H14*L14</f>
        <v>61032.863849765257</v>
      </c>
      <c r="N14" s="226">
        <f t="shared" ref="N14:N28" si="5">H14*I14*J14*$K$14^(H14+2)</f>
        <v>107620.38193438738</v>
      </c>
    </row>
    <row r="15" spans="1:14" ht="15.6">
      <c r="A15" s="206" t="s">
        <v>252</v>
      </c>
      <c r="B15" s="208"/>
      <c r="C15" s="208"/>
      <c r="D15" s="208"/>
      <c r="E15" s="208"/>
      <c r="F15" s="208"/>
      <c r="H15" s="225">
        <f t="shared" ref="H15:H28" si="6">H14+1</f>
        <v>2</v>
      </c>
      <c r="I15" s="224">
        <f t="shared" si="0"/>
        <v>3</v>
      </c>
      <c r="J15" s="224">
        <f t="shared" si="1"/>
        <v>65000</v>
      </c>
      <c r="K15" s="215">
        <f t="shared" si="2"/>
        <v>0.88165928277017358</v>
      </c>
      <c r="L15" s="224">
        <f t="shared" si="3"/>
        <v>57307.853380061286</v>
      </c>
      <c r="M15" s="224">
        <f t="shared" si="4"/>
        <v>114615.70676012257</v>
      </c>
      <c r="N15" s="223">
        <f t="shared" si="5"/>
        <v>303156.00544897851</v>
      </c>
    </row>
    <row r="16" spans="1:14" ht="15.6">
      <c r="A16" s="206"/>
      <c r="B16" s="208"/>
      <c r="C16" s="208"/>
      <c r="D16" s="208"/>
      <c r="E16" s="208"/>
      <c r="F16" s="208"/>
      <c r="H16" s="225">
        <f t="shared" si="6"/>
        <v>3</v>
      </c>
      <c r="I16" s="224">
        <f t="shared" si="0"/>
        <v>4</v>
      </c>
      <c r="J16" s="224">
        <f t="shared" si="1"/>
        <v>65000</v>
      </c>
      <c r="K16" s="215">
        <f t="shared" si="2"/>
        <v>0.82784909180297994</v>
      </c>
      <c r="L16" s="224">
        <f t="shared" si="3"/>
        <v>53810.190967193696</v>
      </c>
      <c r="M16" s="224">
        <f t="shared" si="4"/>
        <v>161430.57290158109</v>
      </c>
      <c r="N16" s="223">
        <f t="shared" si="5"/>
        <v>569307.05248634459</v>
      </c>
    </row>
    <row r="17" spans="1:14" ht="15.6">
      <c r="A17" s="206" t="s">
        <v>115</v>
      </c>
      <c r="B17" s="208"/>
      <c r="C17" s="208"/>
      <c r="D17" s="208"/>
      <c r="E17" s="208"/>
      <c r="F17" s="208"/>
      <c r="H17" s="225">
        <f t="shared" si="6"/>
        <v>4</v>
      </c>
      <c r="I17" s="224">
        <f t="shared" si="0"/>
        <v>5</v>
      </c>
      <c r="J17" s="224">
        <f t="shared" si="1"/>
        <v>65000</v>
      </c>
      <c r="K17" s="215">
        <f t="shared" si="2"/>
        <v>0.77732309089481699</v>
      </c>
      <c r="L17" s="224">
        <f t="shared" si="3"/>
        <v>50526.000908163107</v>
      </c>
      <c r="M17" s="224">
        <f t="shared" si="4"/>
        <v>202104.00363265243</v>
      </c>
      <c r="N17" s="223">
        <f t="shared" si="5"/>
        <v>890934.35443872388</v>
      </c>
    </row>
    <row r="18" spans="1:14" ht="15.6">
      <c r="A18" s="208"/>
      <c r="B18" s="208"/>
      <c r="C18" s="208"/>
      <c r="D18" s="208"/>
      <c r="E18" s="208"/>
      <c r="F18" s="208"/>
      <c r="H18" s="225">
        <f t="shared" si="6"/>
        <v>5</v>
      </c>
      <c r="I18" s="224">
        <f t="shared" si="0"/>
        <v>6</v>
      </c>
      <c r="J18" s="224">
        <f t="shared" si="1"/>
        <v>65000</v>
      </c>
      <c r="K18" s="215">
        <f t="shared" si="2"/>
        <v>0.72988083652095492</v>
      </c>
      <c r="L18" s="224">
        <f t="shared" si="3"/>
        <v>47442.254373862073</v>
      </c>
      <c r="M18" s="224">
        <f t="shared" si="4"/>
        <v>237211.27186931035</v>
      </c>
      <c r="N18" s="223">
        <f t="shared" si="5"/>
        <v>1254837.1189277803</v>
      </c>
    </row>
    <row r="19" spans="1:14">
      <c r="H19" s="225">
        <f t="shared" si="6"/>
        <v>6</v>
      </c>
      <c r="I19" s="224">
        <f t="shared" si="0"/>
        <v>7</v>
      </c>
      <c r="J19" s="224">
        <f t="shared" si="1"/>
        <v>65000</v>
      </c>
      <c r="K19" s="215">
        <f t="shared" si="2"/>
        <v>0.68533411879901873</v>
      </c>
      <c r="L19" s="224">
        <f t="shared" si="3"/>
        <v>44546.71772193622</v>
      </c>
      <c r="M19" s="224">
        <f t="shared" si="4"/>
        <v>267280.30633161729</v>
      </c>
      <c r="N19" s="223">
        <f t="shared" si="5"/>
        <v>1649551.1422524811</v>
      </c>
    </row>
    <row r="20" spans="1:14">
      <c r="H20" s="225">
        <f t="shared" si="6"/>
        <v>7</v>
      </c>
      <c r="I20" s="224">
        <f t="shared" si="0"/>
        <v>8</v>
      </c>
      <c r="J20" s="224">
        <f t="shared" si="1"/>
        <v>65000</v>
      </c>
      <c r="K20" s="215">
        <f t="shared" si="2"/>
        <v>0.64350621483475945</v>
      </c>
      <c r="L20" s="224">
        <f t="shared" si="3"/>
        <v>41827.903964259363</v>
      </c>
      <c r="M20" s="224">
        <f t="shared" si="4"/>
        <v>292795.32774981554</v>
      </c>
      <c r="N20" s="223">
        <f t="shared" si="5"/>
        <v>2065165.7492988806</v>
      </c>
    </row>
    <row r="21" spans="1:14">
      <c r="H21" s="225">
        <f t="shared" si="6"/>
        <v>8</v>
      </c>
      <c r="I21" s="224">
        <f t="shared" si="0"/>
        <v>9</v>
      </c>
      <c r="J21" s="224">
        <f t="shared" si="1"/>
        <v>65000</v>
      </c>
      <c r="K21" s="215">
        <f t="shared" si="2"/>
        <v>0.60423118763827188</v>
      </c>
      <c r="L21" s="224">
        <f t="shared" si="3"/>
        <v>39275.027196487674</v>
      </c>
      <c r="M21" s="224">
        <f t="shared" si="4"/>
        <v>314200.21757190139</v>
      </c>
      <c r="N21" s="223">
        <f t="shared" si="5"/>
        <v>2493157.8462360734</v>
      </c>
    </row>
    <row r="22" spans="1:14">
      <c r="H22" s="225">
        <f t="shared" si="6"/>
        <v>9</v>
      </c>
      <c r="I22" s="224">
        <f t="shared" si="0"/>
        <v>10</v>
      </c>
      <c r="J22" s="224">
        <f t="shared" si="1"/>
        <v>65000</v>
      </c>
      <c r="K22" s="215">
        <f t="shared" si="2"/>
        <v>0.56735322782936326</v>
      </c>
      <c r="L22" s="224">
        <f t="shared" si="3"/>
        <v>36877.959808908614</v>
      </c>
      <c r="M22" s="224">
        <f t="shared" si="4"/>
        <v>331901.63828017755</v>
      </c>
      <c r="N22" s="223">
        <f t="shared" si="5"/>
        <v>2926241.6035634666</v>
      </c>
    </row>
    <row r="23" spans="1:14">
      <c r="H23" s="225">
        <f t="shared" si="6"/>
        <v>10</v>
      </c>
      <c r="I23" s="224">
        <f t="shared" si="0"/>
        <v>11</v>
      </c>
      <c r="J23" s="224">
        <f t="shared" si="1"/>
        <v>65000</v>
      </c>
      <c r="K23" s="215">
        <f t="shared" si="2"/>
        <v>0.53272603552052888</v>
      </c>
      <c r="L23" s="224">
        <f t="shared" si="3"/>
        <v>34627.192308834376</v>
      </c>
      <c r="M23" s="224">
        <f t="shared" si="4"/>
        <v>346271.92308834376</v>
      </c>
      <c r="N23" s="223">
        <f t="shared" si="5"/>
        <v>3358232.4088886939</v>
      </c>
    </row>
    <row r="24" spans="1:14">
      <c r="H24" s="225">
        <f t="shared" si="6"/>
        <v>11</v>
      </c>
      <c r="I24" s="224">
        <f t="shared" si="0"/>
        <v>12</v>
      </c>
      <c r="J24" s="224">
        <f t="shared" si="1"/>
        <v>65000</v>
      </c>
      <c r="K24" s="215">
        <f t="shared" si="2"/>
        <v>0.50021223992537933</v>
      </c>
      <c r="L24" s="224">
        <f t="shared" si="3"/>
        <v>32513.795595149655</v>
      </c>
      <c r="M24" s="224">
        <f t="shared" si="4"/>
        <v>357651.75154664624</v>
      </c>
      <c r="N24" s="223">
        <f t="shared" si="5"/>
        <v>3783923.8410013448</v>
      </c>
    </row>
    <row r="25" spans="1:14">
      <c r="H25" s="225">
        <f t="shared" si="6"/>
        <v>12</v>
      </c>
      <c r="I25" s="224">
        <f t="shared" si="0"/>
        <v>13</v>
      </c>
      <c r="J25" s="224">
        <f t="shared" si="1"/>
        <v>65000</v>
      </c>
      <c r="K25" s="215">
        <f t="shared" si="2"/>
        <v>0.4696828543900276</v>
      </c>
      <c r="L25" s="224">
        <f t="shared" si="3"/>
        <v>30529.385535351794</v>
      </c>
      <c r="M25" s="224">
        <f t="shared" si="4"/>
        <v>366352.62642422155</v>
      </c>
      <c r="N25" s="223">
        <f t="shared" si="5"/>
        <v>4198976.5201039258</v>
      </c>
    </row>
    <row r="26" spans="1:14">
      <c r="H26" s="225">
        <f t="shared" si="6"/>
        <v>13</v>
      </c>
      <c r="I26" s="224">
        <f t="shared" si="0"/>
        <v>14</v>
      </c>
      <c r="J26" s="224">
        <f t="shared" si="1"/>
        <v>65000</v>
      </c>
      <c r="K26" s="215">
        <f t="shared" si="2"/>
        <v>0.44101676468547191</v>
      </c>
      <c r="L26" s="224">
        <f t="shared" si="3"/>
        <v>28666.089704555674</v>
      </c>
      <c r="M26" s="224">
        <f t="shared" si="4"/>
        <v>372659.16615922377</v>
      </c>
      <c r="N26" s="223">
        <f t="shared" si="5"/>
        <v>4599817.7841514051</v>
      </c>
    </row>
    <row r="27" spans="1:14">
      <c r="H27" s="225">
        <f t="shared" si="6"/>
        <v>14</v>
      </c>
      <c r="I27" s="224">
        <f t="shared" si="0"/>
        <v>15</v>
      </c>
      <c r="J27" s="224">
        <f t="shared" si="1"/>
        <v>65000</v>
      </c>
      <c r="K27" s="215">
        <f t="shared" si="2"/>
        <v>0.41410024853095956</v>
      </c>
      <c r="L27" s="224">
        <f t="shared" si="3"/>
        <v>26916.51615451237</v>
      </c>
      <c r="M27" s="224">
        <f t="shared" si="4"/>
        <v>376831.22616317321</v>
      </c>
      <c r="N27" s="223">
        <f t="shared" si="5"/>
        <v>4983551.228766419</v>
      </c>
    </row>
    <row r="28" spans="1:14" ht="15" thickBot="1">
      <c r="H28" s="222">
        <f t="shared" si="6"/>
        <v>15</v>
      </c>
      <c r="I28" s="220">
        <f t="shared" si="0"/>
        <v>16</v>
      </c>
      <c r="J28" s="220">
        <f>$B$7*$B$6+B7</f>
        <v>1065000</v>
      </c>
      <c r="K28" s="221">
        <f t="shared" si="2"/>
        <v>0.38882652444221566</v>
      </c>
      <c r="L28" s="220">
        <f t="shared" si="3"/>
        <v>414100.24853095965</v>
      </c>
      <c r="M28" s="220">
        <f t="shared" si="4"/>
        <v>6211503.7279643947</v>
      </c>
      <c r="N28" s="219">
        <f t="shared" si="5"/>
        <v>87622878.747541443</v>
      </c>
    </row>
    <row r="29" spans="1:14" ht="15" thickBot="1">
      <c r="H29" s="218" t="s">
        <v>272</v>
      </c>
      <c r="I29" s="217"/>
      <c r="J29" s="217"/>
      <c r="K29" s="217"/>
      <c r="L29" s="216">
        <f>SUM(L14:L28)</f>
        <v>1000000.0000000009</v>
      </c>
      <c r="M29" s="216">
        <f>SUM(M14:M28)</f>
        <v>10013842.330292948</v>
      </c>
      <c r="N29" s="216">
        <f>SUM(N14:N28)</f>
        <v>120807351.78504035</v>
      </c>
    </row>
    <row r="31" spans="1:14">
      <c r="G31" s="205" t="s">
        <v>271</v>
      </c>
    </row>
    <row r="33" spans="7:8" ht="15" thickBot="1">
      <c r="G33" s="207" t="s">
        <v>270</v>
      </c>
      <c r="H33" s="215">
        <f>M29/L29</f>
        <v>10.013842330292938</v>
      </c>
    </row>
    <row r="34" spans="7:8" ht="15" thickBot="1">
      <c r="G34" s="207" t="s">
        <v>269</v>
      </c>
      <c r="H34" s="214">
        <f>H33*$K$14</f>
        <v>9.402668854735154</v>
      </c>
    </row>
    <row r="36" spans="7:8" ht="15" thickBot="1">
      <c r="G36" s="205" t="s">
        <v>268</v>
      </c>
    </row>
    <row r="37" spans="7:8" ht="15" thickBot="1">
      <c r="G37" s="207" t="s">
        <v>267</v>
      </c>
      <c r="H37" s="214">
        <f>N29/L29</f>
        <v>120.80735178504024</v>
      </c>
    </row>
    <row r="39" spans="7:8">
      <c r="G39" s="205" t="s">
        <v>266</v>
      </c>
    </row>
    <row r="40" spans="7:8">
      <c r="G40" s="207" t="s">
        <v>265</v>
      </c>
      <c r="H40" s="213">
        <v>0.01</v>
      </c>
    </row>
    <row r="41" spans="7:8">
      <c r="G41" s="207" t="s">
        <v>264</v>
      </c>
      <c r="H41" s="211">
        <f>-H40*L29*H34</f>
        <v>-94026.68854735163</v>
      </c>
    </row>
    <row r="42" spans="7:8" ht="15" thickBot="1">
      <c r="G42" s="207" t="s">
        <v>263</v>
      </c>
      <c r="H42" s="211">
        <f>0.5*H37*L29*H40^2</f>
        <v>6040.3675892520178</v>
      </c>
    </row>
    <row r="43" spans="7:8" ht="15" thickBot="1">
      <c r="G43" s="207" t="s">
        <v>262</v>
      </c>
      <c r="H43" s="212">
        <f>SUM(H41:H42)</f>
        <v>-87986.320958099619</v>
      </c>
    </row>
    <row r="44" spans="7:8">
      <c r="H44" s="211"/>
    </row>
  </sheetData>
  <pageMargins left="0.7" right="0.7" top="0.75" bottom="0.75" header="0.3" footer="0.3"/>
  <drawing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D1F2D8C-E1B5-4EF7-B505-7E52A31C9CB6}">
  <sheetPr>
    <tabColor theme="1"/>
  </sheetPr>
  <dimension ref="A1"/>
  <sheetViews>
    <sheetView workbookViewId="0"/>
  </sheetViews>
  <sheetFormatPr defaultRowHeight="13.8"/>
  <sheetData/>
  <pageMargins left="0.7" right="0.7" top="0.75" bottom="0.75" header="0.3" footer="0.3"/>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5591CB3-66D5-40EF-9380-BC9900881D07}">
  <dimension ref="B2:AA46"/>
  <sheetViews>
    <sheetView showGridLines="0" zoomScale="70" zoomScaleNormal="70" workbookViewId="0"/>
  </sheetViews>
  <sheetFormatPr defaultColWidth="9.19921875" defaultRowHeight="14.4"/>
  <cols>
    <col min="1" max="1" width="9.19921875" style="254"/>
    <col min="2" max="2" width="15.796875" style="254" customWidth="1"/>
    <col min="3" max="3" width="16.796875" style="254" customWidth="1"/>
    <col min="4" max="5" width="14.296875" style="254" customWidth="1"/>
    <col min="6" max="6" width="38.296875" style="254" customWidth="1"/>
    <col min="7" max="7" width="9.19921875" style="254"/>
    <col min="8" max="8" width="23" style="254" customWidth="1"/>
    <col min="9" max="9" width="15.796875" style="254" customWidth="1"/>
    <col min="10" max="10" width="15.296875" style="254" customWidth="1"/>
    <col min="11" max="16384" width="9.19921875" style="254"/>
  </cols>
  <sheetData>
    <row r="2" spans="2:10">
      <c r="B2" s="251" t="s">
        <v>278</v>
      </c>
      <c r="C2" s="252"/>
      <c r="D2" s="252"/>
      <c r="E2" s="252"/>
      <c r="F2" s="252"/>
      <c r="G2" s="252"/>
      <c r="H2" s="252"/>
      <c r="I2" s="252"/>
      <c r="J2" s="253"/>
    </row>
    <row r="3" spans="2:10" ht="51.75" customHeight="1">
      <c r="B3" s="255"/>
      <c r="C3" s="256"/>
      <c r="D3" s="256"/>
      <c r="E3" s="256"/>
      <c r="F3" s="256"/>
      <c r="G3" s="256"/>
      <c r="H3" s="256"/>
      <c r="I3" s="256"/>
      <c r="J3" s="257"/>
    </row>
    <row r="5" spans="2:10" ht="15" customHeight="1">
      <c r="B5" s="258" t="s">
        <v>14</v>
      </c>
      <c r="C5" s="259" t="s">
        <v>279</v>
      </c>
      <c r="D5" s="260" t="s">
        <v>280</v>
      </c>
      <c r="E5" s="261"/>
      <c r="F5" s="258" t="s">
        <v>281</v>
      </c>
      <c r="G5" s="262" t="s">
        <v>282</v>
      </c>
      <c r="H5" s="261"/>
      <c r="I5" s="261"/>
      <c r="J5" s="261"/>
    </row>
    <row r="6" spans="2:10">
      <c r="B6" s="263">
        <v>1</v>
      </c>
      <c r="C6" s="264">
        <v>30</v>
      </c>
      <c r="D6" s="265">
        <v>390</v>
      </c>
      <c r="E6" s="261"/>
      <c r="F6" s="266" t="s">
        <v>283</v>
      </c>
      <c r="G6" s="267">
        <v>0.39800000000000002</v>
      </c>
      <c r="H6" s="261"/>
      <c r="I6" s="261"/>
      <c r="J6" s="261"/>
    </row>
    <row r="7" spans="2:10">
      <c r="B7" s="263">
        <v>2</v>
      </c>
      <c r="C7" s="264">
        <v>9</v>
      </c>
      <c r="D7" s="265">
        <v>230</v>
      </c>
      <c r="E7" s="261"/>
      <c r="F7" s="268" t="s">
        <v>284</v>
      </c>
      <c r="G7" s="269">
        <v>0.72199999999999998</v>
      </c>
      <c r="H7" s="261"/>
      <c r="I7" s="261"/>
      <c r="J7" s="261"/>
    </row>
    <row r="8" spans="2:10">
      <c r="B8" s="263">
        <v>3</v>
      </c>
      <c r="C8" s="264">
        <v>400</v>
      </c>
      <c r="D8" s="265">
        <v>400</v>
      </c>
      <c r="E8" s="261"/>
      <c r="F8" s="270" t="s">
        <v>285</v>
      </c>
      <c r="G8" s="271"/>
      <c r="H8" s="261"/>
      <c r="I8" s="261"/>
      <c r="J8" s="261"/>
    </row>
    <row r="9" spans="2:10">
      <c r="B9" s="263">
        <v>4</v>
      </c>
      <c r="C9" s="264">
        <v>28</v>
      </c>
      <c r="D9" s="265">
        <v>280</v>
      </c>
      <c r="E9" s="261"/>
      <c r="G9" s="261"/>
      <c r="H9" s="261"/>
      <c r="I9" s="261"/>
      <c r="J9" s="261"/>
    </row>
    <row r="10" spans="2:10">
      <c r="B10" s="263">
        <v>5</v>
      </c>
      <c r="C10" s="264">
        <v>3</v>
      </c>
      <c r="D10" s="265">
        <v>301</v>
      </c>
      <c r="E10" s="261"/>
      <c r="F10" s="261"/>
      <c r="G10" s="261"/>
      <c r="H10" s="261"/>
      <c r="I10" s="261"/>
      <c r="J10" s="261"/>
    </row>
    <row r="11" spans="2:10">
      <c r="B11" s="263">
        <v>6</v>
      </c>
      <c r="C11" s="264">
        <v>10</v>
      </c>
      <c r="D11" s="265">
        <v>308</v>
      </c>
      <c r="E11" s="272"/>
      <c r="F11" s="272"/>
      <c r="G11" s="272"/>
      <c r="H11" s="272"/>
      <c r="I11" s="272"/>
      <c r="J11" s="272"/>
    </row>
    <row r="12" spans="2:10">
      <c r="B12" s="263">
        <v>7</v>
      </c>
      <c r="C12" s="264">
        <v>22</v>
      </c>
      <c r="D12" s="265">
        <v>302</v>
      </c>
      <c r="E12" s="272"/>
      <c r="F12" s="272"/>
      <c r="G12" s="272"/>
      <c r="H12" s="272"/>
      <c r="I12" s="272"/>
      <c r="J12" s="272"/>
    </row>
    <row r="13" spans="2:10">
      <c r="B13" s="263">
        <v>8</v>
      </c>
      <c r="C13" s="264">
        <v>0</v>
      </c>
      <c r="D13" s="265">
        <v>0</v>
      </c>
      <c r="E13" s="272"/>
      <c r="F13" s="272"/>
      <c r="G13" s="272"/>
      <c r="H13" s="272"/>
      <c r="I13" s="272"/>
      <c r="J13" s="272"/>
    </row>
    <row r="14" spans="2:10">
      <c r="B14" s="273">
        <v>9</v>
      </c>
      <c r="C14" s="274">
        <v>35</v>
      </c>
      <c r="D14" s="275">
        <v>398</v>
      </c>
      <c r="E14" s="272"/>
      <c r="F14" s="272"/>
      <c r="G14" s="272"/>
      <c r="H14" s="272"/>
      <c r="I14" s="272"/>
      <c r="J14" s="272"/>
    </row>
    <row r="16" spans="2:10">
      <c r="B16" s="276" t="s">
        <v>286</v>
      </c>
      <c r="C16" s="277"/>
      <c r="D16" s="277"/>
      <c r="E16" s="277"/>
      <c r="F16" s="277"/>
      <c r="G16" s="277"/>
      <c r="H16" s="277"/>
      <c r="I16" s="277"/>
      <c r="J16" s="278"/>
    </row>
    <row r="17" spans="2:27">
      <c r="B17" s="279"/>
      <c r="C17" s="279"/>
      <c r="D17" s="279"/>
      <c r="E17" s="279"/>
      <c r="F17" s="279"/>
      <c r="G17" s="279"/>
      <c r="H17" s="279"/>
      <c r="I17" s="279"/>
      <c r="J17" s="279"/>
    </row>
    <row r="18" spans="2:27" ht="15.6">
      <c r="B18" s="280" t="s">
        <v>287</v>
      </c>
      <c r="C18" s="281"/>
      <c r="D18" s="281"/>
      <c r="E18" s="281"/>
      <c r="F18" s="281"/>
      <c r="G18" s="281"/>
      <c r="H18" s="280" t="s">
        <v>288</v>
      </c>
      <c r="I18" s="281"/>
      <c r="J18" s="281"/>
      <c r="S18" s="280" t="s">
        <v>289</v>
      </c>
    </row>
    <row r="19" spans="2:27" ht="15" customHeight="1">
      <c r="B19" s="282" t="s">
        <v>290</v>
      </c>
      <c r="C19" s="283"/>
      <c r="D19" s="283"/>
      <c r="E19" s="283"/>
      <c r="F19" s="284"/>
      <c r="G19" s="281"/>
      <c r="H19" s="282" t="s">
        <v>290</v>
      </c>
      <c r="I19" s="283"/>
      <c r="J19" s="283"/>
      <c r="K19" s="283"/>
      <c r="L19" s="283"/>
      <c r="M19" s="283"/>
      <c r="N19" s="283"/>
      <c r="O19" s="283"/>
      <c r="P19" s="283"/>
      <c r="Q19" s="284"/>
      <c r="S19" s="282" t="s">
        <v>290</v>
      </c>
      <c r="T19" s="283"/>
      <c r="U19" s="283"/>
      <c r="V19" s="283"/>
      <c r="W19" s="283"/>
      <c r="X19" s="283"/>
      <c r="Y19" s="283"/>
      <c r="Z19" s="283"/>
      <c r="AA19" s="284"/>
    </row>
    <row r="20" spans="2:27" ht="15.6">
      <c r="B20" s="285"/>
      <c r="C20" s="286"/>
      <c r="D20" s="286"/>
      <c r="E20" s="286"/>
      <c r="F20" s="287"/>
      <c r="G20" s="281"/>
      <c r="H20" s="288"/>
      <c r="I20" s="289"/>
      <c r="J20" s="289"/>
      <c r="K20" s="289"/>
      <c r="L20" s="289"/>
      <c r="M20" s="289"/>
      <c r="N20" s="289"/>
      <c r="O20" s="289"/>
      <c r="P20" s="289"/>
      <c r="Q20" s="290"/>
      <c r="S20" s="291"/>
      <c r="T20" s="292"/>
      <c r="U20" s="292"/>
      <c r="V20" s="292"/>
      <c r="W20" s="292"/>
      <c r="X20" s="292"/>
      <c r="Y20" s="292"/>
      <c r="Z20" s="292"/>
      <c r="AA20" s="293"/>
    </row>
    <row r="21" spans="2:27" ht="15.6">
      <c r="B21" s="285" t="s">
        <v>291</v>
      </c>
      <c r="C21" s="286"/>
      <c r="D21" s="294"/>
      <c r="E21" s="286"/>
      <c r="F21" s="287"/>
      <c r="G21" s="281"/>
      <c r="H21" s="285" t="s">
        <v>292</v>
      </c>
      <c r="I21" s="286"/>
      <c r="J21" s="294"/>
      <c r="K21" s="286"/>
      <c r="L21" s="286"/>
      <c r="M21" s="286"/>
      <c r="N21" s="286"/>
      <c r="O21" s="286"/>
      <c r="P21" s="286"/>
      <c r="Q21" s="287"/>
      <c r="S21" s="295"/>
      <c r="T21" s="296"/>
      <c r="U21" s="296"/>
      <c r="V21" s="296"/>
      <c r="W21" s="296"/>
      <c r="X21" s="296"/>
      <c r="Y21" s="296"/>
      <c r="Z21" s="296"/>
      <c r="AA21" s="297"/>
    </row>
    <row r="22" spans="2:27" ht="15.6">
      <c r="B22" s="285"/>
      <c r="C22" s="286"/>
      <c r="D22" s="286"/>
      <c r="E22" s="286"/>
      <c r="F22" s="287"/>
      <c r="G22" s="281"/>
      <c r="H22" s="285"/>
      <c r="I22" s="286"/>
      <c r="J22" s="286"/>
      <c r="K22" s="286"/>
      <c r="L22" s="286"/>
      <c r="M22" s="286"/>
      <c r="N22" s="286"/>
      <c r="O22" s="286"/>
      <c r="P22" s="286"/>
      <c r="Q22" s="287"/>
      <c r="S22" s="295"/>
      <c r="T22" s="296"/>
      <c r="U22" s="296"/>
      <c r="V22" s="296"/>
      <c r="W22" s="296"/>
      <c r="X22" s="296"/>
      <c r="Y22" s="296"/>
      <c r="Z22" s="296"/>
      <c r="AA22" s="297"/>
    </row>
    <row r="23" spans="2:27" ht="15.6">
      <c r="B23" s="285"/>
      <c r="C23" s="286"/>
      <c r="D23" s="286"/>
      <c r="E23" s="286"/>
      <c r="F23" s="287"/>
      <c r="G23" s="281"/>
      <c r="H23" s="298"/>
      <c r="I23" s="299"/>
      <c r="J23" s="299"/>
      <c r="K23" s="299"/>
      <c r="L23" s="299"/>
      <c r="M23" s="299"/>
      <c r="N23" s="299"/>
      <c r="O23" s="299"/>
      <c r="P23" s="299"/>
      <c r="Q23" s="300"/>
      <c r="S23" s="295"/>
      <c r="T23" s="296"/>
      <c r="U23" s="296"/>
      <c r="V23" s="296"/>
      <c r="W23" s="296"/>
      <c r="X23" s="296"/>
      <c r="Y23" s="296"/>
      <c r="Z23" s="296"/>
      <c r="AA23" s="297"/>
    </row>
    <row r="24" spans="2:27" ht="15" customHeight="1">
      <c r="B24" s="282" t="s">
        <v>1</v>
      </c>
      <c r="C24" s="283"/>
      <c r="D24" s="283"/>
      <c r="E24" s="283"/>
      <c r="F24" s="284"/>
      <c r="G24" s="281"/>
      <c r="H24" s="282" t="s">
        <v>1</v>
      </c>
      <c r="I24" s="283"/>
      <c r="J24" s="283"/>
      <c r="K24" s="283"/>
      <c r="L24" s="283"/>
      <c r="M24" s="283"/>
      <c r="N24" s="283"/>
      <c r="O24" s="283"/>
      <c r="P24" s="283"/>
      <c r="Q24" s="284"/>
      <c r="S24" s="295"/>
      <c r="T24" s="296"/>
      <c r="U24" s="296"/>
      <c r="V24" s="296"/>
      <c r="W24" s="296"/>
      <c r="X24" s="296"/>
      <c r="Y24" s="296"/>
      <c r="Z24" s="296"/>
      <c r="AA24" s="297"/>
    </row>
    <row r="25" spans="2:27" ht="15.6">
      <c r="B25" s="285"/>
      <c r="C25" s="286"/>
      <c r="D25" s="286"/>
      <c r="E25" s="286"/>
      <c r="F25" s="287"/>
      <c r="G25" s="281"/>
      <c r="H25" s="288"/>
      <c r="I25" s="289"/>
      <c r="J25" s="289"/>
      <c r="K25" s="289"/>
      <c r="L25" s="289"/>
      <c r="M25" s="289"/>
      <c r="N25" s="289"/>
      <c r="O25" s="289"/>
      <c r="P25" s="289"/>
      <c r="Q25" s="290"/>
      <c r="S25" s="295"/>
      <c r="T25" s="296"/>
      <c r="U25" s="296"/>
      <c r="V25" s="296"/>
      <c r="W25" s="296"/>
      <c r="X25" s="296"/>
      <c r="Y25" s="296"/>
      <c r="Z25" s="296"/>
      <c r="AA25" s="297"/>
    </row>
    <row r="26" spans="2:27" ht="15.6">
      <c r="B26" s="285"/>
      <c r="C26" s="286"/>
      <c r="D26" s="286"/>
      <c r="E26" s="286"/>
      <c r="F26" s="287"/>
      <c r="G26" s="281"/>
      <c r="H26" s="285"/>
      <c r="I26" s="286"/>
      <c r="J26" s="286"/>
      <c r="K26" s="286"/>
      <c r="L26" s="286"/>
      <c r="M26" s="286"/>
      <c r="N26" s="286"/>
      <c r="O26" s="286"/>
      <c r="P26" s="286"/>
      <c r="Q26" s="287"/>
      <c r="S26" s="295"/>
      <c r="T26" s="296"/>
      <c r="U26" s="296"/>
      <c r="V26" s="296"/>
      <c r="W26" s="296"/>
      <c r="X26" s="296"/>
      <c r="Y26" s="296"/>
      <c r="Z26" s="296"/>
      <c r="AA26" s="297"/>
    </row>
    <row r="27" spans="2:27" ht="15.6">
      <c r="B27" s="285"/>
      <c r="C27" s="286"/>
      <c r="D27" s="286"/>
      <c r="E27" s="286"/>
      <c r="F27" s="287"/>
      <c r="G27" s="281"/>
      <c r="H27" s="285"/>
      <c r="I27" s="286"/>
      <c r="J27" s="286"/>
      <c r="K27" s="286"/>
      <c r="L27" s="286"/>
      <c r="M27" s="286"/>
      <c r="N27" s="286"/>
      <c r="O27" s="286"/>
      <c r="P27" s="286"/>
      <c r="Q27" s="287"/>
      <c r="S27" s="295"/>
      <c r="T27" s="296"/>
      <c r="U27" s="296"/>
      <c r="V27" s="296"/>
      <c r="W27" s="296"/>
      <c r="X27" s="296"/>
      <c r="Y27" s="296"/>
      <c r="Z27" s="296"/>
      <c r="AA27" s="297"/>
    </row>
    <row r="28" spans="2:27" ht="15.6">
      <c r="B28" s="285"/>
      <c r="C28" s="286"/>
      <c r="D28" s="286"/>
      <c r="E28" s="286"/>
      <c r="F28" s="287"/>
      <c r="G28" s="281"/>
      <c r="H28" s="285"/>
      <c r="I28" s="286"/>
      <c r="J28" s="286"/>
      <c r="K28" s="286"/>
      <c r="L28" s="286"/>
      <c r="M28" s="286"/>
      <c r="N28" s="286"/>
      <c r="O28" s="286"/>
      <c r="P28" s="286"/>
      <c r="Q28" s="287"/>
      <c r="S28" s="295"/>
      <c r="T28" s="296"/>
      <c r="U28" s="296"/>
      <c r="V28" s="296"/>
      <c r="W28" s="296"/>
      <c r="X28" s="296"/>
      <c r="Y28" s="296"/>
      <c r="Z28" s="296"/>
      <c r="AA28" s="297"/>
    </row>
    <row r="29" spans="2:27" ht="15.6">
      <c r="B29" s="285"/>
      <c r="C29" s="286"/>
      <c r="D29" s="286"/>
      <c r="E29" s="286"/>
      <c r="F29" s="287"/>
      <c r="G29" s="281"/>
      <c r="H29" s="285"/>
      <c r="I29" s="286"/>
      <c r="J29" s="286"/>
      <c r="K29" s="286"/>
      <c r="L29" s="286"/>
      <c r="M29" s="286"/>
      <c r="N29" s="286"/>
      <c r="O29" s="286"/>
      <c r="P29" s="286"/>
      <c r="Q29" s="287"/>
      <c r="S29" s="295"/>
      <c r="T29" s="296"/>
      <c r="U29" s="296"/>
      <c r="V29" s="296"/>
      <c r="W29" s="296"/>
      <c r="X29" s="296"/>
      <c r="Y29" s="296"/>
      <c r="Z29" s="296"/>
      <c r="AA29" s="297"/>
    </row>
    <row r="30" spans="2:27" ht="15.6">
      <c r="B30" s="285"/>
      <c r="C30" s="286"/>
      <c r="D30" s="286"/>
      <c r="E30" s="286"/>
      <c r="F30" s="287"/>
      <c r="G30" s="281"/>
      <c r="H30" s="285"/>
      <c r="I30" s="286"/>
      <c r="J30" s="286"/>
      <c r="K30" s="286"/>
      <c r="L30" s="286"/>
      <c r="M30" s="286"/>
      <c r="N30" s="286"/>
      <c r="O30" s="286"/>
      <c r="P30" s="286"/>
      <c r="Q30" s="287"/>
      <c r="S30" s="295"/>
      <c r="T30" s="296"/>
      <c r="U30" s="296"/>
      <c r="V30" s="296"/>
      <c r="W30" s="296"/>
      <c r="X30" s="296"/>
      <c r="Y30" s="296"/>
      <c r="Z30" s="296"/>
      <c r="AA30" s="297"/>
    </row>
    <row r="31" spans="2:27" ht="15.6">
      <c r="B31" s="285"/>
      <c r="C31" s="286"/>
      <c r="D31" s="286"/>
      <c r="E31" s="286"/>
      <c r="F31" s="287"/>
      <c r="G31" s="281"/>
      <c r="H31" s="285"/>
      <c r="I31" s="286"/>
      <c r="J31" s="286"/>
      <c r="K31" s="286"/>
      <c r="L31" s="286"/>
      <c r="M31" s="286"/>
      <c r="N31" s="286"/>
      <c r="O31" s="286"/>
      <c r="P31" s="286"/>
      <c r="Q31" s="287"/>
      <c r="S31" s="295"/>
      <c r="T31" s="296"/>
      <c r="U31" s="296"/>
      <c r="V31" s="296"/>
      <c r="W31" s="296"/>
      <c r="X31" s="296"/>
      <c r="Y31" s="296"/>
      <c r="Z31" s="296"/>
      <c r="AA31" s="297"/>
    </row>
    <row r="32" spans="2:27" ht="15.6">
      <c r="B32" s="285"/>
      <c r="C32" s="286"/>
      <c r="D32" s="286"/>
      <c r="E32" s="286"/>
      <c r="F32" s="287"/>
      <c r="G32" s="281"/>
      <c r="H32" s="285"/>
      <c r="I32" s="286"/>
      <c r="J32" s="286"/>
      <c r="K32" s="286"/>
      <c r="L32" s="286"/>
      <c r="M32" s="286"/>
      <c r="N32" s="286"/>
      <c r="O32" s="286"/>
      <c r="P32" s="286"/>
      <c r="Q32" s="287"/>
      <c r="S32" s="295"/>
      <c r="T32" s="296"/>
      <c r="U32" s="296"/>
      <c r="V32" s="296"/>
      <c r="W32" s="296"/>
      <c r="X32" s="296"/>
      <c r="Y32" s="296"/>
      <c r="Z32" s="296"/>
      <c r="AA32" s="297"/>
    </row>
    <row r="33" spans="2:27" ht="15.6">
      <c r="B33" s="285"/>
      <c r="C33" s="286"/>
      <c r="D33" s="286"/>
      <c r="E33" s="286"/>
      <c r="F33" s="287"/>
      <c r="G33" s="281"/>
      <c r="H33" s="285"/>
      <c r="I33" s="286"/>
      <c r="J33" s="286"/>
      <c r="K33" s="286"/>
      <c r="L33" s="286"/>
      <c r="M33" s="286"/>
      <c r="N33" s="286"/>
      <c r="O33" s="286"/>
      <c r="P33" s="286"/>
      <c r="Q33" s="287"/>
      <c r="S33" s="295"/>
      <c r="T33" s="296"/>
      <c r="U33" s="296"/>
      <c r="V33" s="296"/>
      <c r="W33" s="296"/>
      <c r="X33" s="296"/>
      <c r="Y33" s="296"/>
      <c r="Z33" s="296"/>
      <c r="AA33" s="297"/>
    </row>
    <row r="34" spans="2:27" ht="15.6">
      <c r="B34" s="285"/>
      <c r="C34" s="286"/>
      <c r="D34" s="286"/>
      <c r="E34" s="286"/>
      <c r="F34" s="287"/>
      <c r="G34" s="281"/>
      <c r="H34" s="285"/>
      <c r="I34" s="286"/>
      <c r="J34" s="286"/>
      <c r="K34" s="286"/>
      <c r="L34" s="286"/>
      <c r="M34" s="286"/>
      <c r="N34" s="286"/>
      <c r="O34" s="286"/>
      <c r="P34" s="286"/>
      <c r="Q34" s="287"/>
      <c r="S34" s="295"/>
      <c r="T34" s="296"/>
      <c r="U34" s="296"/>
      <c r="V34" s="296"/>
      <c r="W34" s="296"/>
      <c r="X34" s="296"/>
      <c r="Y34" s="296"/>
      <c r="Z34" s="296"/>
      <c r="AA34" s="297"/>
    </row>
    <row r="35" spans="2:27" ht="15.6">
      <c r="B35" s="285"/>
      <c r="C35" s="286"/>
      <c r="D35" s="286"/>
      <c r="E35" s="286"/>
      <c r="F35" s="287"/>
      <c r="G35" s="281"/>
      <c r="H35" s="285"/>
      <c r="I35" s="286"/>
      <c r="J35" s="286"/>
      <c r="K35" s="286"/>
      <c r="L35" s="286"/>
      <c r="M35" s="286"/>
      <c r="N35" s="286"/>
      <c r="O35" s="286"/>
      <c r="P35" s="286"/>
      <c r="Q35" s="287"/>
      <c r="S35" s="295"/>
      <c r="T35" s="296"/>
      <c r="U35" s="296"/>
      <c r="V35" s="296"/>
      <c r="W35" s="296"/>
      <c r="X35" s="296"/>
      <c r="Y35" s="296"/>
      <c r="Z35" s="296"/>
      <c r="AA35" s="297"/>
    </row>
    <row r="36" spans="2:27" ht="15.6">
      <c r="B36" s="285"/>
      <c r="C36" s="286"/>
      <c r="D36" s="286"/>
      <c r="E36" s="286"/>
      <c r="F36" s="287"/>
      <c r="G36" s="281"/>
      <c r="H36" s="285"/>
      <c r="I36" s="286"/>
      <c r="J36" s="286"/>
      <c r="K36" s="286"/>
      <c r="L36" s="286"/>
      <c r="M36" s="286"/>
      <c r="N36" s="286"/>
      <c r="O36" s="286"/>
      <c r="P36" s="286"/>
      <c r="Q36" s="287"/>
      <c r="S36" s="295"/>
      <c r="T36" s="296"/>
      <c r="U36" s="296"/>
      <c r="V36" s="296"/>
      <c r="W36" s="296"/>
      <c r="X36" s="296"/>
      <c r="Y36" s="296"/>
      <c r="Z36" s="296"/>
      <c r="AA36" s="297"/>
    </row>
    <row r="37" spans="2:27" ht="15.6">
      <c r="B37" s="285"/>
      <c r="C37" s="286"/>
      <c r="D37" s="286"/>
      <c r="E37" s="286"/>
      <c r="F37" s="287"/>
      <c r="G37" s="281"/>
      <c r="H37" s="285"/>
      <c r="I37" s="286"/>
      <c r="J37" s="286"/>
      <c r="K37" s="286"/>
      <c r="L37" s="286"/>
      <c r="M37" s="286"/>
      <c r="N37" s="286"/>
      <c r="O37" s="286"/>
      <c r="P37" s="286"/>
      <c r="Q37" s="287"/>
      <c r="S37" s="295"/>
      <c r="T37" s="296"/>
      <c r="U37" s="296"/>
      <c r="V37" s="296"/>
      <c r="W37" s="296"/>
      <c r="X37" s="296"/>
      <c r="Y37" s="296"/>
      <c r="Z37" s="296"/>
      <c r="AA37" s="297"/>
    </row>
    <row r="38" spans="2:27" ht="15.6">
      <c r="B38" s="285"/>
      <c r="C38" s="286"/>
      <c r="D38" s="286"/>
      <c r="E38" s="286"/>
      <c r="F38" s="287"/>
      <c r="G38" s="281"/>
      <c r="H38" s="285"/>
      <c r="I38" s="286"/>
      <c r="J38" s="286"/>
      <c r="K38" s="286"/>
      <c r="L38" s="286"/>
      <c r="M38" s="286"/>
      <c r="N38" s="286"/>
      <c r="O38" s="286"/>
      <c r="P38" s="286"/>
      <c r="Q38" s="287"/>
      <c r="S38" s="295"/>
      <c r="T38" s="296"/>
      <c r="U38" s="296"/>
      <c r="V38" s="296"/>
      <c r="W38" s="296"/>
      <c r="X38" s="296"/>
      <c r="Y38" s="296"/>
      <c r="Z38" s="296"/>
      <c r="AA38" s="297"/>
    </row>
    <row r="39" spans="2:27" ht="15.6">
      <c r="B39" s="285"/>
      <c r="C39" s="286"/>
      <c r="D39" s="286"/>
      <c r="E39" s="286"/>
      <c r="F39" s="287"/>
      <c r="G39" s="281"/>
      <c r="H39" s="285"/>
      <c r="I39" s="286"/>
      <c r="J39" s="286"/>
      <c r="K39" s="286"/>
      <c r="L39" s="286"/>
      <c r="M39" s="286"/>
      <c r="N39" s="286"/>
      <c r="O39" s="286"/>
      <c r="P39" s="286"/>
      <c r="Q39" s="287"/>
      <c r="S39" s="295"/>
      <c r="T39" s="296"/>
      <c r="U39" s="296"/>
      <c r="V39" s="296"/>
      <c r="W39" s="296"/>
      <c r="X39" s="296"/>
      <c r="Y39" s="296"/>
      <c r="Z39" s="296"/>
      <c r="AA39" s="297"/>
    </row>
    <row r="40" spans="2:27" ht="15.6">
      <c r="B40" s="285"/>
      <c r="C40" s="286"/>
      <c r="D40" s="286"/>
      <c r="E40" s="286"/>
      <c r="F40" s="287"/>
      <c r="G40" s="281"/>
      <c r="H40" s="285"/>
      <c r="I40" s="286"/>
      <c r="J40" s="286"/>
      <c r="K40" s="286"/>
      <c r="L40" s="286"/>
      <c r="M40" s="286"/>
      <c r="N40" s="286"/>
      <c r="O40" s="286"/>
      <c r="P40" s="286"/>
      <c r="Q40" s="287"/>
      <c r="S40" s="295"/>
      <c r="T40" s="296"/>
      <c r="U40" s="296"/>
      <c r="V40" s="296"/>
      <c r="W40" s="296"/>
      <c r="X40" s="296"/>
      <c r="Y40" s="296"/>
      <c r="Z40" s="296"/>
      <c r="AA40" s="297"/>
    </row>
    <row r="41" spans="2:27" ht="15.6">
      <c r="B41" s="285"/>
      <c r="C41" s="286"/>
      <c r="D41" s="286"/>
      <c r="E41" s="286"/>
      <c r="F41" s="287"/>
      <c r="G41" s="281"/>
      <c r="H41" s="285"/>
      <c r="I41" s="286"/>
      <c r="J41" s="286"/>
      <c r="K41" s="286"/>
      <c r="L41" s="286"/>
      <c r="M41" s="286"/>
      <c r="N41" s="286"/>
      <c r="O41" s="286"/>
      <c r="P41" s="286"/>
      <c r="Q41" s="287"/>
      <c r="S41" s="295"/>
      <c r="T41" s="296"/>
      <c r="U41" s="296"/>
      <c r="V41" s="296"/>
      <c r="W41" s="296"/>
      <c r="X41" s="296"/>
      <c r="Y41" s="296"/>
      <c r="Z41" s="296"/>
      <c r="AA41" s="297"/>
    </row>
    <row r="42" spans="2:27" ht="15.6">
      <c r="B42" s="285"/>
      <c r="C42" s="286"/>
      <c r="D42" s="286"/>
      <c r="E42" s="286"/>
      <c r="F42" s="287"/>
      <c r="G42" s="281"/>
      <c r="H42" s="285"/>
      <c r="I42" s="286"/>
      <c r="J42" s="286"/>
      <c r="K42" s="286"/>
      <c r="L42" s="286"/>
      <c r="M42" s="286"/>
      <c r="N42" s="286"/>
      <c r="O42" s="286"/>
      <c r="P42" s="286"/>
      <c r="Q42" s="287"/>
      <c r="S42" s="295"/>
      <c r="T42" s="296"/>
      <c r="U42" s="296"/>
      <c r="V42" s="296"/>
      <c r="W42" s="296"/>
      <c r="X42" s="296"/>
      <c r="Y42" s="296"/>
      <c r="Z42" s="296"/>
      <c r="AA42" s="297"/>
    </row>
    <row r="43" spans="2:27" ht="15.6">
      <c r="B43" s="285"/>
      <c r="C43" s="286"/>
      <c r="D43" s="286"/>
      <c r="E43" s="286"/>
      <c r="F43" s="287"/>
      <c r="G43" s="281"/>
      <c r="H43" s="285"/>
      <c r="I43" s="286"/>
      <c r="J43" s="286"/>
      <c r="K43" s="286"/>
      <c r="L43" s="286"/>
      <c r="M43" s="286"/>
      <c r="N43" s="286"/>
      <c r="O43" s="286"/>
      <c r="P43" s="286"/>
      <c r="Q43" s="287"/>
      <c r="S43" s="295"/>
      <c r="T43" s="296"/>
      <c r="U43" s="296"/>
      <c r="V43" s="296"/>
      <c r="W43" s="296"/>
      <c r="X43" s="296"/>
      <c r="Y43" s="296"/>
      <c r="Z43" s="296"/>
      <c r="AA43" s="297"/>
    </row>
    <row r="44" spans="2:27" ht="15.6">
      <c r="B44" s="285"/>
      <c r="C44" s="286"/>
      <c r="D44" s="286"/>
      <c r="E44" s="286"/>
      <c r="F44" s="287"/>
      <c r="G44" s="281"/>
      <c r="H44" s="285"/>
      <c r="I44" s="286"/>
      <c r="J44" s="286"/>
      <c r="K44" s="286"/>
      <c r="L44" s="286"/>
      <c r="M44" s="286"/>
      <c r="N44" s="286"/>
      <c r="O44" s="286"/>
      <c r="P44" s="286"/>
      <c r="Q44" s="287"/>
      <c r="S44" s="295"/>
      <c r="T44" s="296"/>
      <c r="U44" s="296"/>
      <c r="V44" s="296"/>
      <c r="W44" s="296"/>
      <c r="X44" s="296"/>
      <c r="Y44" s="296"/>
      <c r="Z44" s="296"/>
      <c r="AA44" s="297"/>
    </row>
    <row r="45" spans="2:27" ht="15.6">
      <c r="B45" s="285"/>
      <c r="C45" s="286"/>
      <c r="D45" s="286"/>
      <c r="E45" s="286"/>
      <c r="F45" s="287"/>
      <c r="G45" s="281"/>
      <c r="H45" s="285"/>
      <c r="I45" s="286"/>
      <c r="J45" s="286"/>
      <c r="K45" s="286"/>
      <c r="L45" s="286"/>
      <c r="M45" s="286"/>
      <c r="N45" s="286"/>
      <c r="O45" s="286"/>
      <c r="P45" s="286"/>
      <c r="Q45" s="287"/>
      <c r="S45" s="295"/>
      <c r="T45" s="296"/>
      <c r="U45" s="296"/>
      <c r="V45" s="296"/>
      <c r="W45" s="296"/>
      <c r="X45" s="296"/>
      <c r="Y45" s="296"/>
      <c r="Z45" s="296"/>
      <c r="AA45" s="297"/>
    </row>
    <row r="46" spans="2:27" ht="15.6">
      <c r="B46" s="298"/>
      <c r="C46" s="299"/>
      <c r="D46" s="299"/>
      <c r="E46" s="299"/>
      <c r="F46" s="300"/>
      <c r="G46" s="281"/>
      <c r="H46" s="298"/>
      <c r="I46" s="299"/>
      <c r="J46" s="299"/>
      <c r="K46" s="299"/>
      <c r="L46" s="299"/>
      <c r="M46" s="299"/>
      <c r="N46" s="299"/>
      <c r="O46" s="299"/>
      <c r="P46" s="299"/>
      <c r="Q46" s="300"/>
      <c r="S46" s="301"/>
      <c r="T46" s="302"/>
      <c r="U46" s="302"/>
      <c r="V46" s="302"/>
      <c r="W46" s="302"/>
      <c r="X46" s="302"/>
      <c r="Y46" s="302"/>
      <c r="Z46" s="302"/>
      <c r="AA46" s="303"/>
    </row>
  </sheetData>
  <sheetProtection formatCells="0" formatColumns="0" formatRows="0"/>
  <mergeCells count="8">
    <mergeCell ref="B2:J3"/>
    <mergeCell ref="B16:J16"/>
    <mergeCell ref="B19:F19"/>
    <mergeCell ref="H19:Q19"/>
    <mergeCell ref="S19:AA19"/>
    <mergeCell ref="S20:AA46"/>
    <mergeCell ref="B24:F24"/>
    <mergeCell ref="H24:Q24"/>
  </mergeCells>
  <pageMargins left="0.7" right="0.7" top="0.75" bottom="0.75" header="0.3" footer="0.3"/>
  <pageSetup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0E8C43E-6ECD-49C3-AD18-6C4246A3D8C4}">
  <dimension ref="B2:AE40"/>
  <sheetViews>
    <sheetView showGridLines="0" zoomScale="70" zoomScaleNormal="70" workbookViewId="0">
      <selection activeCell="L53" sqref="L53"/>
    </sheetView>
  </sheetViews>
  <sheetFormatPr defaultColWidth="9.19921875" defaultRowHeight="14.4"/>
  <cols>
    <col min="1" max="1" width="9.19921875" style="254"/>
    <col min="2" max="2" width="15.796875" style="254" customWidth="1"/>
    <col min="3" max="3" width="16.796875" style="254" customWidth="1"/>
    <col min="4" max="4" width="14.296875" style="254" customWidth="1"/>
    <col min="5" max="5" width="46.5" style="254" customWidth="1"/>
    <col min="6" max="6" width="9.19921875" style="254" customWidth="1"/>
    <col min="7" max="7" width="9.19921875" style="254"/>
    <col min="8" max="8" width="13.796875" style="254" customWidth="1"/>
    <col min="9" max="10" width="9.19921875" style="254"/>
    <col min="11" max="11" width="12.796875" style="254" customWidth="1"/>
    <col min="12" max="12" width="16" style="254" customWidth="1"/>
    <col min="13" max="13" width="27.5" style="254" customWidth="1"/>
    <col min="14" max="14" width="9.19921875" style="254"/>
    <col min="15" max="15" width="13.5" style="254" customWidth="1"/>
    <col min="16" max="16384" width="9.19921875" style="254"/>
  </cols>
  <sheetData>
    <row r="2" spans="2:31" ht="15" customHeight="1">
      <c r="B2" s="304" t="s">
        <v>293</v>
      </c>
      <c r="C2" s="305"/>
      <c r="D2" s="305"/>
      <c r="E2" s="305"/>
      <c r="F2" s="306"/>
    </row>
    <row r="3" spans="2:31" ht="29.25" customHeight="1">
      <c r="B3" s="307"/>
      <c r="C3" s="308"/>
      <c r="D3" s="308"/>
      <c r="E3" s="308"/>
      <c r="F3" s="309"/>
    </row>
    <row r="4" spans="2:31">
      <c r="I4" s="310"/>
    </row>
    <row r="5" spans="2:31" ht="35.25" customHeight="1">
      <c r="B5" s="311"/>
      <c r="C5" s="312"/>
      <c r="D5" s="312"/>
      <c r="E5" s="260"/>
      <c r="F5" s="261"/>
      <c r="I5" s="310"/>
    </row>
    <row r="6" spans="2:31" ht="40.5" customHeight="1">
      <c r="B6" s="313"/>
      <c r="C6" s="314"/>
      <c r="D6" s="314"/>
      <c r="E6" s="314"/>
      <c r="F6" s="315"/>
      <c r="I6" s="310"/>
    </row>
    <row r="7" spans="2:31" ht="48" customHeight="1">
      <c r="B7" s="313"/>
      <c r="C7" s="314"/>
      <c r="D7" s="314"/>
      <c r="E7" s="316" t="s">
        <v>294</v>
      </c>
      <c r="F7" s="272"/>
    </row>
    <row r="8" spans="2:31" ht="41.25" customHeight="1">
      <c r="B8" s="313"/>
      <c r="C8" s="314"/>
      <c r="D8" s="314"/>
      <c r="E8" s="316" t="s">
        <v>295</v>
      </c>
      <c r="F8" s="272"/>
    </row>
    <row r="10" spans="2:31">
      <c r="B10" s="276" t="s">
        <v>286</v>
      </c>
      <c r="C10" s="277"/>
      <c r="D10" s="277"/>
      <c r="E10" s="277"/>
      <c r="F10" s="278"/>
    </row>
    <row r="11" spans="2:31">
      <c r="B11" s="279"/>
      <c r="C11" s="279"/>
      <c r="D11" s="279"/>
      <c r="E11" s="279"/>
      <c r="F11" s="279"/>
    </row>
    <row r="12" spans="2:31" ht="15.6">
      <c r="B12" s="280" t="s">
        <v>296</v>
      </c>
      <c r="C12" s="317"/>
      <c r="H12" s="280" t="s">
        <v>297</v>
      </c>
      <c r="O12" s="280" t="s">
        <v>298</v>
      </c>
      <c r="P12" s="281"/>
      <c r="Q12" s="281"/>
      <c r="AE12" s="281"/>
    </row>
    <row r="13" spans="2:31" ht="15.6">
      <c r="B13" s="282" t="s">
        <v>290</v>
      </c>
      <c r="C13" s="283"/>
      <c r="D13" s="283"/>
      <c r="E13" s="283"/>
      <c r="F13" s="284"/>
      <c r="H13" s="282" t="s">
        <v>290</v>
      </c>
      <c r="I13" s="283"/>
      <c r="J13" s="283"/>
      <c r="K13" s="283"/>
      <c r="L13" s="283"/>
      <c r="M13" s="284"/>
      <c r="O13" s="282" t="s">
        <v>290</v>
      </c>
      <c r="P13" s="283"/>
      <c r="Q13" s="283"/>
      <c r="R13" s="283"/>
      <c r="S13" s="283"/>
      <c r="T13" s="283"/>
      <c r="U13" s="283"/>
      <c r="V13" s="283"/>
      <c r="W13" s="283"/>
      <c r="X13" s="284"/>
      <c r="AE13" s="281"/>
    </row>
    <row r="14" spans="2:31" ht="15" customHeight="1">
      <c r="B14" s="291"/>
      <c r="C14" s="292"/>
      <c r="D14" s="292"/>
      <c r="E14" s="292"/>
      <c r="F14" s="293"/>
      <c r="H14" s="285"/>
      <c r="I14" s="286"/>
      <c r="J14" s="286"/>
      <c r="K14" s="286"/>
      <c r="L14" s="286"/>
      <c r="M14" s="287"/>
      <c r="O14" s="288"/>
      <c r="P14" s="289"/>
      <c r="Q14" s="289"/>
      <c r="R14" s="289"/>
      <c r="S14" s="289"/>
      <c r="T14" s="289"/>
      <c r="U14" s="289"/>
      <c r="V14" s="289"/>
      <c r="W14" s="289"/>
      <c r="X14" s="290"/>
      <c r="AE14" s="281"/>
    </row>
    <row r="15" spans="2:31" ht="15.6">
      <c r="B15" s="295"/>
      <c r="C15" s="296"/>
      <c r="D15" s="296"/>
      <c r="E15" s="296"/>
      <c r="F15" s="297"/>
      <c r="H15" s="285" t="s">
        <v>299</v>
      </c>
      <c r="I15" s="286"/>
      <c r="J15" s="294"/>
      <c r="K15" s="294"/>
      <c r="L15" s="286"/>
      <c r="M15" s="287"/>
      <c r="O15" s="285" t="s">
        <v>300</v>
      </c>
      <c r="P15" s="286"/>
      <c r="Q15" s="294"/>
      <c r="R15" s="286"/>
      <c r="S15" s="286"/>
      <c r="T15" s="286"/>
      <c r="U15" s="286"/>
      <c r="V15" s="286"/>
      <c r="W15" s="286"/>
      <c r="X15" s="287"/>
      <c r="AE15" s="281"/>
    </row>
    <row r="16" spans="2:31" ht="15.6">
      <c r="B16" s="295"/>
      <c r="C16" s="296"/>
      <c r="D16" s="296"/>
      <c r="E16" s="296"/>
      <c r="F16" s="297"/>
      <c r="H16" s="285"/>
      <c r="I16" s="286"/>
      <c r="J16" s="286"/>
      <c r="K16" s="286"/>
      <c r="L16" s="286"/>
      <c r="M16" s="287"/>
      <c r="O16" s="285"/>
      <c r="P16" s="286"/>
      <c r="Q16" s="286"/>
      <c r="R16" s="286"/>
      <c r="S16" s="286"/>
      <c r="T16" s="286"/>
      <c r="U16" s="286"/>
      <c r="V16" s="286"/>
      <c r="W16" s="286"/>
      <c r="X16" s="287"/>
      <c r="AE16" s="281"/>
    </row>
    <row r="17" spans="2:31" ht="15.6">
      <c r="B17" s="295"/>
      <c r="C17" s="296"/>
      <c r="D17" s="296"/>
      <c r="E17" s="296"/>
      <c r="F17" s="297"/>
      <c r="H17" s="285"/>
      <c r="I17" s="286"/>
      <c r="J17" s="286"/>
      <c r="K17" s="286"/>
      <c r="L17" s="286"/>
      <c r="M17" s="287"/>
      <c r="O17" s="298"/>
      <c r="P17" s="299"/>
      <c r="Q17" s="299"/>
      <c r="R17" s="299"/>
      <c r="S17" s="299"/>
      <c r="T17" s="299"/>
      <c r="U17" s="299"/>
      <c r="V17" s="299"/>
      <c r="W17" s="299"/>
      <c r="X17" s="300"/>
      <c r="AE17" s="281"/>
    </row>
    <row r="18" spans="2:31" ht="15.6">
      <c r="B18" s="295"/>
      <c r="C18" s="296"/>
      <c r="D18" s="296"/>
      <c r="E18" s="296"/>
      <c r="F18" s="297"/>
      <c r="H18" s="282" t="s">
        <v>1</v>
      </c>
      <c r="I18" s="283"/>
      <c r="J18" s="283"/>
      <c r="K18" s="283"/>
      <c r="L18" s="283"/>
      <c r="M18" s="284"/>
      <c r="O18" s="282" t="s">
        <v>1</v>
      </c>
      <c r="P18" s="283"/>
      <c r="Q18" s="283"/>
      <c r="R18" s="283"/>
      <c r="S18" s="283"/>
      <c r="T18" s="283"/>
      <c r="U18" s="283"/>
      <c r="V18" s="283"/>
      <c r="W18" s="283"/>
      <c r="X18" s="284"/>
      <c r="AE18" s="281"/>
    </row>
    <row r="19" spans="2:31" ht="15.6">
      <c r="B19" s="295"/>
      <c r="C19" s="296"/>
      <c r="D19" s="296"/>
      <c r="E19" s="296"/>
      <c r="F19" s="297"/>
      <c r="H19" s="285"/>
      <c r="I19" s="286"/>
      <c r="J19" s="286"/>
      <c r="K19" s="286"/>
      <c r="L19" s="286"/>
      <c r="M19" s="287"/>
      <c r="O19" s="288"/>
      <c r="P19" s="289"/>
      <c r="Q19" s="289"/>
      <c r="R19" s="289"/>
      <c r="S19" s="289"/>
      <c r="T19" s="289"/>
      <c r="U19" s="289"/>
      <c r="V19" s="289"/>
      <c r="W19" s="289"/>
      <c r="X19" s="290"/>
      <c r="AE19" s="281"/>
    </row>
    <row r="20" spans="2:31" ht="15.6">
      <c r="B20" s="295"/>
      <c r="C20" s="296"/>
      <c r="D20" s="296"/>
      <c r="E20" s="296"/>
      <c r="F20" s="297"/>
      <c r="H20" s="285"/>
      <c r="I20" s="286"/>
      <c r="J20" s="286"/>
      <c r="K20" s="286"/>
      <c r="L20" s="286"/>
      <c r="M20" s="287"/>
      <c r="O20" s="285"/>
      <c r="P20" s="286"/>
      <c r="Q20" s="286"/>
      <c r="R20" s="286"/>
      <c r="S20" s="286"/>
      <c r="T20" s="286"/>
      <c r="U20" s="286"/>
      <c r="V20" s="286"/>
      <c r="W20" s="286"/>
      <c r="X20" s="287"/>
      <c r="AE20" s="281"/>
    </row>
    <row r="21" spans="2:31" ht="15.6">
      <c r="B21" s="295"/>
      <c r="C21" s="296"/>
      <c r="D21" s="296"/>
      <c r="E21" s="296"/>
      <c r="F21" s="297"/>
      <c r="H21" s="285"/>
      <c r="I21" s="286"/>
      <c r="J21" s="286"/>
      <c r="K21" s="286"/>
      <c r="L21" s="318"/>
      <c r="M21" s="287"/>
      <c r="O21" s="285"/>
      <c r="P21" s="286"/>
      <c r="Q21" s="286"/>
      <c r="R21" s="286"/>
      <c r="S21" s="286"/>
      <c r="T21" s="319"/>
      <c r="U21" s="286"/>
      <c r="V21" s="286"/>
      <c r="W21" s="286"/>
      <c r="X21" s="287"/>
      <c r="AE21" s="281"/>
    </row>
    <row r="22" spans="2:31" ht="15.6">
      <c r="B22" s="295"/>
      <c r="C22" s="296"/>
      <c r="D22" s="296"/>
      <c r="E22" s="296"/>
      <c r="F22" s="297"/>
      <c r="H22" s="285"/>
      <c r="I22" s="286"/>
      <c r="J22" s="286"/>
      <c r="K22" s="286"/>
      <c r="L22" s="320"/>
      <c r="M22" s="287"/>
      <c r="O22" s="285"/>
      <c r="P22" s="286"/>
      <c r="Q22" s="286"/>
      <c r="R22" s="286"/>
      <c r="S22" s="286"/>
      <c r="T22" s="319"/>
      <c r="U22" s="286"/>
      <c r="V22" s="286"/>
      <c r="W22" s="286"/>
      <c r="X22" s="287"/>
      <c r="AE22" s="281"/>
    </row>
    <row r="23" spans="2:31" ht="15.6">
      <c r="B23" s="295"/>
      <c r="C23" s="296"/>
      <c r="D23" s="296"/>
      <c r="E23" s="296"/>
      <c r="F23" s="297"/>
      <c r="H23" s="285"/>
      <c r="I23" s="286"/>
      <c r="J23" s="286"/>
      <c r="K23" s="286"/>
      <c r="L23" s="286"/>
      <c r="M23" s="287"/>
      <c r="O23" s="285"/>
      <c r="P23" s="286"/>
      <c r="Q23" s="286"/>
      <c r="R23" s="286"/>
      <c r="S23" s="286"/>
      <c r="T23" s="319"/>
      <c r="U23" s="286"/>
      <c r="V23" s="286"/>
      <c r="W23" s="286"/>
      <c r="X23" s="287"/>
      <c r="AE23" s="281"/>
    </row>
    <row r="24" spans="2:31" ht="15.6">
      <c r="B24" s="295"/>
      <c r="C24" s="296"/>
      <c r="D24" s="296"/>
      <c r="E24" s="296"/>
      <c r="F24" s="297"/>
      <c r="H24" s="285"/>
      <c r="I24" s="286"/>
      <c r="J24" s="286"/>
      <c r="K24" s="286"/>
      <c r="L24" s="321"/>
      <c r="M24" s="287"/>
      <c r="O24" s="285"/>
      <c r="P24" s="286"/>
      <c r="Q24" s="286"/>
      <c r="R24" s="286"/>
      <c r="S24" s="286"/>
      <c r="T24" s="319"/>
      <c r="U24" s="286"/>
      <c r="V24" s="286"/>
      <c r="W24" s="286"/>
      <c r="X24" s="287"/>
      <c r="AE24" s="281"/>
    </row>
    <row r="25" spans="2:31" ht="15.6">
      <c r="B25" s="295"/>
      <c r="C25" s="296"/>
      <c r="D25" s="296"/>
      <c r="E25" s="296"/>
      <c r="F25" s="297"/>
      <c r="H25" s="285"/>
      <c r="I25" s="286"/>
      <c r="J25" s="286"/>
      <c r="K25" s="286"/>
      <c r="L25" s="286"/>
      <c r="M25" s="287"/>
      <c r="O25" s="285"/>
      <c r="P25" s="286"/>
      <c r="Q25" s="286"/>
      <c r="R25" s="286"/>
      <c r="S25" s="286"/>
      <c r="T25" s="286"/>
      <c r="U25" s="286"/>
      <c r="V25" s="286"/>
      <c r="W25" s="286"/>
      <c r="X25" s="287"/>
      <c r="AE25" s="281"/>
    </row>
    <row r="26" spans="2:31" ht="15.6">
      <c r="B26" s="295"/>
      <c r="C26" s="296"/>
      <c r="D26" s="296"/>
      <c r="E26" s="296"/>
      <c r="F26" s="297"/>
      <c r="H26" s="285"/>
      <c r="I26" s="286"/>
      <c r="J26" s="286"/>
      <c r="K26" s="286"/>
      <c r="L26" s="319"/>
      <c r="M26" s="287"/>
      <c r="O26" s="285"/>
      <c r="P26" s="286"/>
      <c r="Q26" s="286"/>
      <c r="R26" s="286"/>
      <c r="S26" s="286"/>
      <c r="T26" s="320"/>
      <c r="U26" s="286"/>
      <c r="V26" s="286"/>
      <c r="W26" s="286"/>
      <c r="X26" s="287"/>
      <c r="AE26" s="281"/>
    </row>
    <row r="27" spans="2:31" ht="15.6">
      <c r="B27" s="295"/>
      <c r="C27" s="296"/>
      <c r="D27" s="296"/>
      <c r="E27" s="296"/>
      <c r="F27" s="297"/>
      <c r="H27" s="285"/>
      <c r="I27" s="286"/>
      <c r="J27" s="286"/>
      <c r="K27" s="286"/>
      <c r="L27" s="319"/>
      <c r="M27" s="287"/>
      <c r="O27" s="285"/>
      <c r="P27" s="286"/>
      <c r="Q27" s="286"/>
      <c r="R27" s="286"/>
      <c r="S27" s="286"/>
      <c r="T27" s="286"/>
      <c r="U27" s="286"/>
      <c r="V27" s="286"/>
      <c r="W27" s="286"/>
      <c r="X27" s="287"/>
      <c r="AE27" s="281"/>
    </row>
    <row r="28" spans="2:31" ht="15.6">
      <c r="B28" s="295"/>
      <c r="C28" s="296"/>
      <c r="D28" s="296"/>
      <c r="E28" s="296"/>
      <c r="F28" s="297"/>
      <c r="H28" s="285"/>
      <c r="I28" s="286"/>
      <c r="J28" s="286"/>
      <c r="K28" s="286"/>
      <c r="L28" s="286"/>
      <c r="M28" s="287"/>
      <c r="O28" s="285"/>
      <c r="P28" s="286"/>
      <c r="Q28" s="286"/>
      <c r="R28" s="286"/>
      <c r="S28" s="286"/>
      <c r="T28" s="286"/>
      <c r="U28" s="286"/>
      <c r="V28" s="286"/>
      <c r="W28" s="286"/>
      <c r="X28" s="287"/>
      <c r="AE28" s="281"/>
    </row>
    <row r="29" spans="2:31" ht="15.6">
      <c r="B29" s="295"/>
      <c r="C29" s="296"/>
      <c r="D29" s="296"/>
      <c r="E29" s="296"/>
      <c r="F29" s="297"/>
      <c r="H29" s="285"/>
      <c r="I29" s="286"/>
      <c r="J29" s="286"/>
      <c r="K29" s="286"/>
      <c r="L29" s="322"/>
      <c r="M29" s="287"/>
      <c r="O29" s="285"/>
      <c r="P29" s="286"/>
      <c r="Q29" s="286"/>
      <c r="R29" s="286"/>
      <c r="S29" s="286"/>
      <c r="T29" s="286"/>
      <c r="U29" s="286"/>
      <c r="V29" s="286"/>
      <c r="W29" s="286"/>
      <c r="X29" s="287"/>
      <c r="AE29" s="281"/>
    </row>
    <row r="30" spans="2:31" ht="15.6">
      <c r="B30" s="295"/>
      <c r="C30" s="296"/>
      <c r="D30" s="296"/>
      <c r="E30" s="296"/>
      <c r="F30" s="297"/>
      <c r="H30" s="285"/>
      <c r="I30" s="286"/>
      <c r="J30" s="286"/>
      <c r="K30" s="286"/>
      <c r="L30" s="322"/>
      <c r="M30" s="287"/>
      <c r="O30" s="285"/>
      <c r="P30" s="286"/>
      <c r="Q30" s="286"/>
      <c r="R30" s="286"/>
      <c r="S30" s="286"/>
      <c r="T30" s="286"/>
      <c r="U30" s="286"/>
      <c r="V30" s="286"/>
      <c r="W30" s="286"/>
      <c r="X30" s="287"/>
      <c r="AE30" s="281"/>
    </row>
    <row r="31" spans="2:31" ht="15.6">
      <c r="B31" s="295"/>
      <c r="C31" s="296"/>
      <c r="D31" s="296"/>
      <c r="E31" s="296"/>
      <c r="F31" s="297"/>
      <c r="H31" s="285"/>
      <c r="I31" s="286"/>
      <c r="J31" s="286"/>
      <c r="K31" s="286"/>
      <c r="L31" s="286"/>
      <c r="M31" s="287"/>
      <c r="O31" s="285"/>
      <c r="P31" s="286"/>
      <c r="Q31" s="286"/>
      <c r="R31" s="286"/>
      <c r="S31" s="286"/>
      <c r="T31" s="286"/>
      <c r="U31" s="286"/>
      <c r="V31" s="286"/>
      <c r="W31" s="286"/>
      <c r="X31" s="287"/>
      <c r="AE31" s="281"/>
    </row>
    <row r="32" spans="2:31" ht="15.6">
      <c r="B32" s="295"/>
      <c r="C32" s="296"/>
      <c r="D32" s="296"/>
      <c r="E32" s="296"/>
      <c r="F32" s="297"/>
      <c r="H32" s="285"/>
      <c r="I32" s="286"/>
      <c r="J32" s="286"/>
      <c r="K32" s="286"/>
      <c r="L32" s="319"/>
      <c r="M32" s="287"/>
      <c r="O32" s="285"/>
      <c r="P32" s="286"/>
      <c r="Q32" s="286"/>
      <c r="R32" s="286"/>
      <c r="S32" s="286"/>
      <c r="T32" s="286"/>
      <c r="U32" s="286"/>
      <c r="V32" s="286"/>
      <c r="W32" s="286"/>
      <c r="X32" s="287"/>
      <c r="AE32" s="281"/>
    </row>
    <row r="33" spans="2:31" ht="15.6">
      <c r="B33" s="295"/>
      <c r="C33" s="296"/>
      <c r="D33" s="296"/>
      <c r="E33" s="296"/>
      <c r="F33" s="297"/>
      <c r="H33" s="285"/>
      <c r="I33" s="286"/>
      <c r="J33" s="286"/>
      <c r="K33" s="286"/>
      <c r="L33" s="286"/>
      <c r="M33" s="287"/>
      <c r="O33" s="285"/>
      <c r="P33" s="286"/>
      <c r="Q33" s="286"/>
      <c r="R33" s="286"/>
      <c r="S33" s="286"/>
      <c r="T33" s="286"/>
      <c r="U33" s="286"/>
      <c r="V33" s="286"/>
      <c r="W33" s="286"/>
      <c r="X33" s="287"/>
      <c r="AE33" s="281"/>
    </row>
    <row r="34" spans="2:31" ht="15.6">
      <c r="B34" s="295"/>
      <c r="C34" s="296"/>
      <c r="D34" s="296"/>
      <c r="E34" s="296"/>
      <c r="F34" s="297"/>
      <c r="H34" s="285"/>
      <c r="I34" s="286"/>
      <c r="J34" s="286"/>
      <c r="K34" s="286"/>
      <c r="L34" s="286"/>
      <c r="M34" s="287"/>
      <c r="O34" s="285"/>
      <c r="P34" s="286"/>
      <c r="Q34" s="286"/>
      <c r="R34" s="286"/>
      <c r="S34" s="286"/>
      <c r="T34" s="286"/>
      <c r="U34" s="286"/>
      <c r="V34" s="286"/>
      <c r="W34" s="286"/>
      <c r="X34" s="287"/>
      <c r="AE34" s="281"/>
    </row>
    <row r="35" spans="2:31" ht="15.6">
      <c r="B35" s="295"/>
      <c r="C35" s="296"/>
      <c r="D35" s="296"/>
      <c r="E35" s="296"/>
      <c r="F35" s="297"/>
      <c r="H35" s="285"/>
      <c r="I35" s="286"/>
      <c r="J35" s="286"/>
      <c r="K35" s="286"/>
      <c r="L35" s="286"/>
      <c r="M35" s="287"/>
      <c r="O35" s="285"/>
      <c r="P35" s="286"/>
      <c r="Q35" s="286"/>
      <c r="R35" s="286"/>
      <c r="S35" s="286"/>
      <c r="T35" s="286"/>
      <c r="U35" s="286"/>
      <c r="V35" s="286"/>
      <c r="W35" s="286"/>
      <c r="X35" s="287"/>
      <c r="AE35" s="281"/>
    </row>
    <row r="36" spans="2:31" ht="15.6">
      <c r="B36" s="295"/>
      <c r="C36" s="296"/>
      <c r="D36" s="296"/>
      <c r="E36" s="296"/>
      <c r="F36" s="297"/>
      <c r="H36" s="285"/>
      <c r="I36" s="286"/>
      <c r="J36" s="286"/>
      <c r="K36" s="286"/>
      <c r="L36" s="286"/>
      <c r="M36" s="287"/>
      <c r="O36" s="285"/>
      <c r="P36" s="286"/>
      <c r="Q36" s="286"/>
      <c r="R36" s="286"/>
      <c r="S36" s="286"/>
      <c r="T36" s="286"/>
      <c r="U36" s="286"/>
      <c r="V36" s="286"/>
      <c r="W36" s="286"/>
      <c r="X36" s="287"/>
      <c r="AE36" s="281"/>
    </row>
    <row r="37" spans="2:31">
      <c r="B37" s="295"/>
      <c r="C37" s="296"/>
      <c r="D37" s="296"/>
      <c r="E37" s="296"/>
      <c r="F37" s="297"/>
      <c r="H37" s="285"/>
      <c r="I37" s="286"/>
      <c r="J37" s="286"/>
      <c r="K37" s="286"/>
      <c r="L37" s="286"/>
      <c r="M37" s="287"/>
      <c r="O37" s="285"/>
      <c r="P37" s="286"/>
      <c r="Q37" s="286"/>
      <c r="R37" s="286"/>
      <c r="S37" s="286"/>
      <c r="T37" s="286"/>
      <c r="U37" s="286"/>
      <c r="V37" s="286"/>
      <c r="W37" s="286"/>
      <c r="X37" s="287"/>
    </row>
    <row r="38" spans="2:31">
      <c r="B38" s="295"/>
      <c r="C38" s="296"/>
      <c r="D38" s="296"/>
      <c r="E38" s="296"/>
      <c r="F38" s="297"/>
      <c r="H38" s="285"/>
      <c r="I38" s="286"/>
      <c r="J38" s="286"/>
      <c r="K38" s="286"/>
      <c r="L38" s="286"/>
      <c r="M38" s="287"/>
      <c r="O38" s="285"/>
      <c r="P38" s="286"/>
      <c r="Q38" s="286"/>
      <c r="R38" s="286"/>
      <c r="S38" s="286"/>
      <c r="T38" s="286"/>
      <c r="U38" s="286"/>
      <c r="V38" s="286"/>
      <c r="W38" s="286"/>
      <c r="X38" s="287"/>
    </row>
    <row r="39" spans="2:31">
      <c r="B39" s="295"/>
      <c r="C39" s="296"/>
      <c r="D39" s="296"/>
      <c r="E39" s="296"/>
      <c r="F39" s="297"/>
      <c r="H39" s="285"/>
      <c r="I39" s="286"/>
      <c r="J39" s="286"/>
      <c r="K39" s="286"/>
      <c r="L39" s="286"/>
      <c r="M39" s="287"/>
      <c r="O39" s="285"/>
      <c r="P39" s="286"/>
      <c r="Q39" s="286"/>
      <c r="R39" s="286"/>
      <c r="S39" s="286"/>
      <c r="T39" s="286"/>
      <c r="U39" s="286"/>
      <c r="V39" s="286"/>
      <c r="W39" s="286"/>
      <c r="X39" s="287"/>
    </row>
    <row r="40" spans="2:31">
      <c r="B40" s="301"/>
      <c r="C40" s="302"/>
      <c r="D40" s="302"/>
      <c r="E40" s="302"/>
      <c r="F40" s="303"/>
      <c r="H40" s="298"/>
      <c r="I40" s="299"/>
      <c r="J40" s="299"/>
      <c r="K40" s="299"/>
      <c r="L40" s="299"/>
      <c r="M40" s="300"/>
      <c r="O40" s="298"/>
      <c r="P40" s="299"/>
      <c r="Q40" s="299"/>
      <c r="R40" s="299"/>
      <c r="S40" s="299"/>
      <c r="T40" s="299"/>
      <c r="U40" s="299"/>
      <c r="V40" s="299"/>
      <c r="W40" s="299"/>
      <c r="X40" s="300"/>
    </row>
  </sheetData>
  <sheetProtection formatCells="0" formatColumns="0" formatRows="0"/>
  <mergeCells count="8">
    <mergeCell ref="B2:F3"/>
    <mergeCell ref="B10:F10"/>
    <mergeCell ref="B13:F13"/>
    <mergeCell ref="H13:M13"/>
    <mergeCell ref="O13:X13"/>
    <mergeCell ref="B14:F40"/>
    <mergeCell ref="H18:M18"/>
    <mergeCell ref="O18:X18"/>
  </mergeCells>
  <pageMargins left="0.7" right="0.7" top="0.75" bottom="0.75" header="0.3" footer="0.3"/>
  <pageSetup orientation="portrait" r:id="rId1"/>
  <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A3FB2F-7532-4040-96D1-9C508B065028}">
  <dimension ref="B2:J40"/>
  <sheetViews>
    <sheetView showGridLines="0" zoomScale="85" zoomScaleNormal="85" workbookViewId="0">
      <selection activeCell="L53" sqref="L53"/>
    </sheetView>
  </sheetViews>
  <sheetFormatPr defaultColWidth="8.796875" defaultRowHeight="14.4"/>
  <cols>
    <col min="1" max="1" width="4.796875" style="254" customWidth="1"/>
    <col min="2" max="2" width="16.296875" style="254" customWidth="1"/>
    <col min="3" max="3" width="14.5" style="254" customWidth="1"/>
    <col min="4" max="5" width="14.296875" style="254" customWidth="1"/>
    <col min="6" max="6" width="8.796875" style="254"/>
    <col min="7" max="7" width="14.796875" style="254" customWidth="1"/>
    <col min="8" max="8" width="9.5" style="254" customWidth="1"/>
    <col min="9" max="9" width="15.19921875" style="254" customWidth="1"/>
    <col min="10" max="16384" width="8.796875" style="254"/>
  </cols>
  <sheetData>
    <row r="2" spans="2:10" ht="15" customHeight="1">
      <c r="B2" s="323" t="s">
        <v>301</v>
      </c>
      <c r="C2" s="324"/>
      <c r="D2" s="324"/>
      <c r="E2" s="324"/>
      <c r="F2" s="324"/>
      <c r="G2" s="324"/>
      <c r="H2" s="324"/>
      <c r="I2" s="324"/>
      <c r="J2" s="325"/>
    </row>
    <row r="3" spans="2:10" ht="60.75" customHeight="1">
      <c r="B3" s="326"/>
      <c r="C3" s="327"/>
      <c r="D3" s="327"/>
      <c r="E3" s="327"/>
      <c r="F3" s="327"/>
      <c r="G3" s="327"/>
      <c r="H3" s="327"/>
      <c r="I3" s="327"/>
      <c r="J3" s="328"/>
    </row>
    <row r="5" spans="2:10" ht="25.5" customHeight="1">
      <c r="B5" s="323" t="s">
        <v>302</v>
      </c>
      <c r="C5" s="324"/>
      <c r="D5" s="324"/>
      <c r="E5" s="324"/>
      <c r="F5" s="324"/>
      <c r="G5" s="324"/>
      <c r="H5" s="324"/>
      <c r="I5" s="324"/>
      <c r="J5" s="325"/>
    </row>
    <row r="6" spans="2:10" ht="100.5" customHeight="1">
      <c r="B6" s="326"/>
      <c r="C6" s="327"/>
      <c r="D6" s="327"/>
      <c r="E6" s="327"/>
      <c r="F6" s="327"/>
      <c r="G6" s="327"/>
      <c r="H6" s="327"/>
      <c r="I6" s="327"/>
      <c r="J6" s="328"/>
    </row>
    <row r="7" spans="2:10">
      <c r="B7" s="329"/>
      <c r="C7" s="329"/>
      <c r="D7" s="329"/>
      <c r="E7" s="329"/>
      <c r="F7" s="329"/>
      <c r="G7" s="329"/>
      <c r="H7" s="329"/>
      <c r="I7" s="329"/>
      <c r="J7" s="329"/>
    </row>
    <row r="9" spans="2:10" ht="15" customHeight="1">
      <c r="B9" s="330" t="s">
        <v>303</v>
      </c>
      <c r="C9" s="331"/>
      <c r="D9" s="331"/>
      <c r="E9" s="331"/>
      <c r="F9" s="331"/>
      <c r="G9" s="331"/>
      <c r="H9" s="331"/>
      <c r="I9" s="331"/>
      <c r="J9" s="332"/>
    </row>
    <row r="10" spans="2:10" ht="15" customHeight="1">
      <c r="B10" s="333"/>
      <c r="C10" s="333"/>
      <c r="D10" s="333"/>
      <c r="E10" s="333"/>
      <c r="F10" s="333"/>
      <c r="G10" s="333"/>
      <c r="H10" s="333"/>
      <c r="I10" s="333"/>
      <c r="J10" s="333"/>
    </row>
    <row r="11" spans="2:10" ht="15.6">
      <c r="B11" s="334" t="s">
        <v>304</v>
      </c>
    </row>
    <row r="12" spans="2:10" ht="15" customHeight="1">
      <c r="B12" s="282" t="s">
        <v>0</v>
      </c>
      <c r="C12" s="283"/>
      <c r="D12" s="283"/>
      <c r="E12" s="283"/>
      <c r="F12" s="283"/>
      <c r="G12" s="283"/>
      <c r="H12" s="283"/>
      <c r="I12" s="283"/>
      <c r="J12" s="284"/>
    </row>
    <row r="13" spans="2:10" ht="15" customHeight="1">
      <c r="B13" s="285" t="s">
        <v>305</v>
      </c>
      <c r="C13" s="286"/>
      <c r="D13" s="294"/>
      <c r="E13" s="286"/>
      <c r="F13" s="286"/>
      <c r="G13" s="286"/>
      <c r="H13" s="286"/>
      <c r="I13" s="286"/>
      <c r="J13" s="287"/>
    </row>
    <row r="14" spans="2:10" ht="34.5" customHeight="1">
      <c r="B14" s="285"/>
      <c r="C14" s="286"/>
      <c r="D14" s="286"/>
      <c r="E14" s="286"/>
      <c r="F14" s="286"/>
      <c r="G14" s="286"/>
      <c r="H14" s="286"/>
      <c r="I14" s="286"/>
      <c r="J14" s="287"/>
    </row>
    <row r="15" spans="2:10">
      <c r="B15" s="285"/>
      <c r="C15" s="286"/>
      <c r="D15" s="286"/>
      <c r="E15" s="286"/>
      <c r="F15" s="286"/>
      <c r="G15" s="286"/>
      <c r="H15" s="286"/>
      <c r="I15" s="286"/>
      <c r="J15" s="287"/>
    </row>
    <row r="16" spans="2:10">
      <c r="B16" s="282" t="s">
        <v>1</v>
      </c>
      <c r="C16" s="283"/>
      <c r="D16" s="283"/>
      <c r="E16" s="283"/>
      <c r="F16" s="283"/>
      <c r="G16" s="283"/>
      <c r="H16" s="283"/>
      <c r="I16" s="283"/>
      <c r="J16" s="284"/>
    </row>
    <row r="17" spans="2:10">
      <c r="B17" s="285"/>
      <c r="C17" s="286"/>
      <c r="D17" s="286"/>
      <c r="E17" s="286"/>
      <c r="F17" s="286"/>
      <c r="G17" s="286"/>
      <c r="H17" s="286"/>
      <c r="I17" s="286"/>
      <c r="J17" s="287"/>
    </row>
    <row r="18" spans="2:10">
      <c r="B18" s="285"/>
      <c r="C18" s="286"/>
      <c r="D18" s="286"/>
      <c r="E18" s="286"/>
      <c r="F18" s="286"/>
      <c r="G18" s="286"/>
      <c r="H18" s="286"/>
      <c r="I18" s="286"/>
      <c r="J18" s="287"/>
    </row>
    <row r="19" spans="2:10">
      <c r="B19" s="285"/>
      <c r="C19" s="286"/>
      <c r="D19" s="286"/>
      <c r="E19" s="286"/>
      <c r="F19" s="286"/>
      <c r="G19" s="286"/>
      <c r="H19" s="286"/>
      <c r="I19" s="286"/>
      <c r="J19" s="287"/>
    </row>
    <row r="20" spans="2:10">
      <c r="B20" s="285"/>
      <c r="C20" s="286"/>
      <c r="D20" s="286"/>
      <c r="E20" s="286"/>
      <c r="F20" s="286"/>
      <c r="G20" s="286"/>
      <c r="H20" s="286"/>
      <c r="I20" s="286"/>
      <c r="J20" s="287"/>
    </row>
    <row r="21" spans="2:10">
      <c r="B21" s="285"/>
      <c r="C21" s="286"/>
      <c r="D21" s="286"/>
      <c r="E21" s="286"/>
      <c r="F21" s="286"/>
      <c r="G21" s="286"/>
      <c r="H21" s="286"/>
      <c r="I21" s="286"/>
      <c r="J21" s="287"/>
    </row>
    <row r="22" spans="2:10">
      <c r="B22" s="285"/>
      <c r="C22" s="286"/>
      <c r="D22" s="286"/>
      <c r="E22" s="286"/>
      <c r="F22" s="286"/>
      <c r="G22" s="286"/>
      <c r="H22" s="286"/>
      <c r="I22" s="286"/>
      <c r="J22" s="287"/>
    </row>
    <row r="23" spans="2:10">
      <c r="B23" s="285"/>
      <c r="C23" s="286"/>
      <c r="D23" s="286"/>
      <c r="E23" s="286"/>
      <c r="F23" s="286"/>
      <c r="G23" s="286"/>
      <c r="H23" s="286"/>
      <c r="I23" s="286"/>
      <c r="J23" s="287"/>
    </row>
    <row r="24" spans="2:10">
      <c r="B24" s="285"/>
      <c r="C24" s="286"/>
      <c r="D24" s="286"/>
      <c r="E24" s="286"/>
      <c r="F24" s="286"/>
      <c r="G24" s="286"/>
      <c r="H24" s="286"/>
      <c r="I24" s="286"/>
      <c r="J24" s="287"/>
    </row>
    <row r="25" spans="2:10">
      <c r="B25" s="285"/>
      <c r="C25" s="286"/>
      <c r="D25" s="286"/>
      <c r="E25" s="286"/>
      <c r="F25" s="286"/>
      <c r="G25" s="286"/>
      <c r="H25" s="286"/>
      <c r="I25" s="286"/>
      <c r="J25" s="287"/>
    </row>
    <row r="26" spans="2:10">
      <c r="B26" s="285"/>
      <c r="C26" s="286"/>
      <c r="D26" s="286"/>
      <c r="E26" s="286"/>
      <c r="F26" s="286"/>
      <c r="G26" s="286"/>
      <c r="H26" s="286"/>
      <c r="I26" s="286"/>
      <c r="J26" s="287"/>
    </row>
    <row r="27" spans="2:10">
      <c r="B27" s="285"/>
      <c r="C27" s="286"/>
      <c r="D27" s="286"/>
      <c r="E27" s="286"/>
      <c r="F27" s="286"/>
      <c r="G27" s="286"/>
      <c r="H27" s="286"/>
      <c r="I27" s="286"/>
      <c r="J27" s="287"/>
    </row>
    <row r="28" spans="2:10">
      <c r="B28" s="285"/>
      <c r="C28" s="286"/>
      <c r="D28" s="286"/>
      <c r="E28" s="286"/>
      <c r="F28" s="286"/>
      <c r="G28" s="286"/>
      <c r="H28" s="286"/>
      <c r="I28" s="286"/>
      <c r="J28" s="287"/>
    </row>
    <row r="29" spans="2:10">
      <c r="B29" s="285"/>
      <c r="C29" s="286"/>
      <c r="D29" s="286"/>
      <c r="E29" s="286"/>
      <c r="F29" s="286"/>
      <c r="G29" s="286"/>
      <c r="H29" s="286"/>
      <c r="I29" s="286"/>
      <c r="J29" s="287"/>
    </row>
    <row r="30" spans="2:10">
      <c r="B30" s="285"/>
      <c r="C30" s="286"/>
      <c r="D30" s="286"/>
      <c r="E30" s="286"/>
      <c r="F30" s="286"/>
      <c r="G30" s="286"/>
      <c r="H30" s="286"/>
      <c r="I30" s="286"/>
      <c r="J30" s="287"/>
    </row>
    <row r="31" spans="2:10">
      <c r="B31" s="285"/>
      <c r="C31" s="286"/>
      <c r="D31" s="286"/>
      <c r="E31" s="286"/>
      <c r="F31" s="286"/>
      <c r="G31" s="286"/>
      <c r="H31" s="286"/>
      <c r="I31" s="286"/>
      <c r="J31" s="287"/>
    </row>
    <row r="32" spans="2:10">
      <c r="B32" s="285"/>
      <c r="C32" s="286"/>
      <c r="D32" s="286"/>
      <c r="E32" s="286"/>
      <c r="F32" s="286"/>
      <c r="G32" s="286"/>
      <c r="H32" s="286"/>
      <c r="I32" s="286"/>
      <c r="J32" s="287"/>
    </row>
    <row r="33" spans="2:10">
      <c r="B33" s="285"/>
      <c r="C33" s="286"/>
      <c r="D33" s="286"/>
      <c r="E33" s="286"/>
      <c r="F33" s="286"/>
      <c r="G33" s="286"/>
      <c r="H33" s="286"/>
      <c r="I33" s="286"/>
      <c r="J33" s="287"/>
    </row>
    <row r="34" spans="2:10">
      <c r="B34" s="285"/>
      <c r="C34" s="286"/>
      <c r="D34" s="286"/>
      <c r="E34" s="286"/>
      <c r="F34" s="286"/>
      <c r="G34" s="286"/>
      <c r="H34" s="286"/>
      <c r="I34" s="286"/>
      <c r="J34" s="287"/>
    </row>
    <row r="35" spans="2:10">
      <c r="B35" s="285"/>
      <c r="C35" s="286"/>
      <c r="D35" s="286"/>
      <c r="E35" s="286"/>
      <c r="F35" s="286"/>
      <c r="G35" s="286"/>
      <c r="H35" s="286"/>
      <c r="I35" s="286"/>
      <c r="J35" s="287"/>
    </row>
    <row r="36" spans="2:10">
      <c r="B36" s="285"/>
      <c r="C36" s="286"/>
      <c r="D36" s="286"/>
      <c r="E36" s="286"/>
      <c r="F36" s="286"/>
      <c r="G36" s="286"/>
      <c r="H36" s="286"/>
      <c r="I36" s="286"/>
      <c r="J36" s="287"/>
    </row>
    <row r="37" spans="2:10">
      <c r="B37" s="285"/>
      <c r="C37" s="286"/>
      <c r="D37" s="286"/>
      <c r="E37" s="286"/>
      <c r="F37" s="286"/>
      <c r="G37" s="286"/>
      <c r="H37" s="286"/>
      <c r="I37" s="286"/>
      <c r="J37" s="287"/>
    </row>
    <row r="38" spans="2:10">
      <c r="B38" s="285"/>
      <c r="C38" s="286"/>
      <c r="D38" s="286"/>
      <c r="E38" s="286"/>
      <c r="F38" s="286"/>
      <c r="G38" s="286"/>
      <c r="H38" s="286"/>
      <c r="I38" s="286"/>
      <c r="J38" s="287"/>
    </row>
    <row r="39" spans="2:10">
      <c r="B39" s="285"/>
      <c r="C39" s="286"/>
      <c r="D39" s="286"/>
      <c r="E39" s="286"/>
      <c r="F39" s="286"/>
      <c r="G39" s="286"/>
      <c r="H39" s="286"/>
      <c r="I39" s="286"/>
      <c r="J39" s="287"/>
    </row>
    <row r="40" spans="2:10">
      <c r="B40" s="298"/>
      <c r="C40" s="299"/>
      <c r="D40" s="299"/>
      <c r="E40" s="299"/>
      <c r="F40" s="299"/>
      <c r="G40" s="299"/>
      <c r="H40" s="299"/>
      <c r="I40" s="299"/>
      <c r="J40" s="300"/>
    </row>
  </sheetData>
  <sheetProtection formatCells="0" formatColumns="0" formatRows="0"/>
  <mergeCells count="5">
    <mergeCell ref="B2:J3"/>
    <mergeCell ref="B5:J6"/>
    <mergeCell ref="B9:J9"/>
    <mergeCell ref="B12:J12"/>
    <mergeCell ref="B16:J16"/>
  </mergeCells>
  <pageMargins left="0.7" right="0.7" top="0.75" bottom="0.75" header="0.3" footer="0.3"/>
  <pageSetup orientation="portrait" r:id="rId1"/>
  <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CB3C1A-78A7-4522-B1A4-4C3E74A031EF}">
  <dimension ref="B2:T40"/>
  <sheetViews>
    <sheetView showGridLines="0" topLeftCell="A22" zoomScale="85" zoomScaleNormal="85" workbookViewId="0">
      <selection activeCell="L53" sqref="L53"/>
    </sheetView>
  </sheetViews>
  <sheetFormatPr defaultColWidth="8.796875" defaultRowHeight="14.4"/>
  <cols>
    <col min="1" max="1" width="4.796875" style="254" customWidth="1"/>
    <col min="2" max="2" width="16.296875" style="254" customWidth="1"/>
    <col min="3" max="3" width="14.5" style="254" customWidth="1"/>
    <col min="4" max="5" width="14.296875" style="254" customWidth="1"/>
    <col min="6" max="6" width="8.796875" style="254"/>
    <col min="7" max="7" width="14.796875" style="254" customWidth="1"/>
    <col min="8" max="8" width="9.5" style="254" customWidth="1"/>
    <col min="9" max="9" width="15.19921875" style="254" customWidth="1"/>
    <col min="10" max="16384" width="8.796875" style="254"/>
  </cols>
  <sheetData>
    <row r="2" spans="2:20" ht="15" customHeight="1">
      <c r="B2" s="323" t="s">
        <v>301</v>
      </c>
      <c r="C2" s="324"/>
      <c r="D2" s="324"/>
      <c r="E2" s="324"/>
      <c r="F2" s="324"/>
      <c r="G2" s="324"/>
      <c r="H2" s="324"/>
      <c r="I2" s="324"/>
      <c r="J2" s="325"/>
    </row>
    <row r="3" spans="2:20" ht="60.75" customHeight="1">
      <c r="B3" s="326"/>
      <c r="C3" s="327"/>
      <c r="D3" s="327"/>
      <c r="E3" s="327"/>
      <c r="F3" s="327"/>
      <c r="G3" s="327"/>
      <c r="H3" s="327"/>
      <c r="I3" s="327"/>
      <c r="J3" s="328"/>
    </row>
    <row r="5" spans="2:20" ht="17.25" customHeight="1">
      <c r="B5" s="323" t="s">
        <v>306</v>
      </c>
      <c r="C5" s="324"/>
      <c r="D5" s="324"/>
      <c r="E5" s="324"/>
      <c r="F5" s="324"/>
      <c r="G5" s="324"/>
      <c r="H5" s="324"/>
      <c r="I5" s="324"/>
      <c r="J5" s="325"/>
    </row>
    <row r="6" spans="2:20" ht="100.5" customHeight="1">
      <c r="B6" s="326"/>
      <c r="C6" s="327"/>
      <c r="D6" s="327"/>
      <c r="E6" s="327"/>
      <c r="F6" s="327"/>
      <c r="G6" s="327"/>
      <c r="H6" s="327"/>
      <c r="I6" s="327"/>
      <c r="J6" s="328"/>
    </row>
    <row r="7" spans="2:20">
      <c r="B7" s="329"/>
      <c r="C7" s="329"/>
      <c r="D7" s="329"/>
      <c r="E7" s="329"/>
      <c r="F7" s="329"/>
      <c r="G7" s="329"/>
      <c r="H7" s="329"/>
      <c r="I7" s="329"/>
      <c r="J7" s="329"/>
    </row>
    <row r="9" spans="2:20" ht="15" customHeight="1">
      <c r="B9" s="335" t="s">
        <v>303</v>
      </c>
      <c r="C9" s="336"/>
      <c r="D9" s="336"/>
      <c r="E9" s="336"/>
      <c r="F9" s="336"/>
      <c r="G9" s="336"/>
      <c r="H9" s="336"/>
      <c r="I9" s="336"/>
      <c r="J9" s="336"/>
      <c r="K9" s="336"/>
      <c r="L9" s="336"/>
      <c r="M9" s="336"/>
      <c r="N9" s="336"/>
      <c r="O9" s="336"/>
      <c r="P9" s="336"/>
      <c r="Q9" s="336"/>
      <c r="R9" s="336"/>
      <c r="S9" s="336"/>
      <c r="T9" s="336"/>
    </row>
    <row r="10" spans="2:20" ht="15" customHeight="1">
      <c r="B10" s="333"/>
      <c r="C10" s="333"/>
      <c r="D10" s="333"/>
      <c r="E10" s="333"/>
      <c r="F10" s="333"/>
      <c r="G10" s="333"/>
      <c r="H10" s="333"/>
      <c r="I10" s="333"/>
      <c r="J10" s="333"/>
    </row>
    <row r="11" spans="2:20" ht="15.6">
      <c r="B11" s="334" t="s">
        <v>307</v>
      </c>
      <c r="L11" s="334" t="s">
        <v>308</v>
      </c>
    </row>
    <row r="12" spans="2:20" ht="15" customHeight="1">
      <c r="B12" s="337" t="s">
        <v>0</v>
      </c>
      <c r="C12" s="338"/>
      <c r="D12" s="338"/>
      <c r="E12" s="338"/>
      <c r="F12" s="338"/>
      <c r="G12" s="338"/>
      <c r="H12" s="338"/>
      <c r="I12" s="338"/>
      <c r="J12" s="339"/>
      <c r="L12" s="282" t="s">
        <v>0</v>
      </c>
      <c r="M12" s="283"/>
      <c r="N12" s="283"/>
      <c r="O12" s="283"/>
      <c r="P12" s="283"/>
      <c r="Q12" s="283"/>
      <c r="R12" s="283"/>
      <c r="S12" s="283"/>
      <c r="T12" s="284"/>
    </row>
    <row r="13" spans="2:20" ht="15" customHeight="1">
      <c r="B13" s="288"/>
      <c r="C13" s="289"/>
      <c r="D13" s="289"/>
      <c r="E13" s="289"/>
      <c r="F13" s="289"/>
      <c r="G13" s="289"/>
      <c r="H13" s="289"/>
      <c r="I13" s="289"/>
      <c r="J13" s="290"/>
      <c r="L13" s="285" t="s">
        <v>309</v>
      </c>
      <c r="M13" s="286"/>
      <c r="N13" s="294"/>
      <c r="O13" s="286"/>
      <c r="P13" s="286"/>
      <c r="Q13" s="286"/>
      <c r="R13" s="286"/>
      <c r="S13" s="286"/>
      <c r="T13" s="287"/>
    </row>
    <row r="14" spans="2:20" ht="34.5" customHeight="1">
      <c r="B14" s="285"/>
      <c r="C14" s="286"/>
      <c r="D14" s="286"/>
      <c r="E14" s="286"/>
      <c r="F14" s="286"/>
      <c r="G14" s="286"/>
      <c r="H14" s="286"/>
      <c r="I14" s="286"/>
      <c r="J14" s="287"/>
      <c r="L14" s="285"/>
      <c r="M14" s="286"/>
      <c r="N14" s="286"/>
      <c r="O14" s="286"/>
      <c r="P14" s="286"/>
      <c r="Q14" s="286"/>
      <c r="R14" s="286"/>
      <c r="S14" s="286"/>
      <c r="T14" s="287"/>
    </row>
    <row r="15" spans="2:20">
      <c r="B15" s="285"/>
      <c r="C15" s="286"/>
      <c r="D15" s="286"/>
      <c r="E15" s="286"/>
      <c r="F15" s="286"/>
      <c r="G15" s="286"/>
      <c r="H15" s="286"/>
      <c r="I15" s="286"/>
      <c r="J15" s="287"/>
      <c r="L15" s="285"/>
      <c r="M15" s="286"/>
      <c r="N15" s="286"/>
      <c r="O15" s="286"/>
      <c r="P15" s="286"/>
      <c r="Q15" s="286"/>
      <c r="R15" s="286"/>
      <c r="S15" s="286"/>
      <c r="T15" s="287"/>
    </row>
    <row r="16" spans="2:20" ht="15" customHeight="1">
      <c r="B16" s="285"/>
      <c r="C16" s="286"/>
      <c r="D16" s="286"/>
      <c r="E16" s="286"/>
      <c r="F16" s="286"/>
      <c r="G16" s="286"/>
      <c r="H16" s="286"/>
      <c r="I16" s="286"/>
      <c r="J16" s="287"/>
      <c r="L16" s="282" t="s">
        <v>1</v>
      </c>
      <c r="M16" s="283"/>
      <c r="N16" s="283"/>
      <c r="O16" s="283"/>
      <c r="P16" s="283"/>
      <c r="Q16" s="283"/>
      <c r="R16" s="283"/>
      <c r="S16" s="283"/>
      <c r="T16" s="284"/>
    </row>
    <row r="17" spans="2:20">
      <c r="B17" s="285"/>
      <c r="C17" s="286"/>
      <c r="D17" s="286"/>
      <c r="E17" s="286"/>
      <c r="F17" s="286"/>
      <c r="G17" s="286"/>
      <c r="H17" s="286"/>
      <c r="I17" s="286"/>
      <c r="J17" s="287"/>
      <c r="L17" s="285"/>
      <c r="M17" s="286"/>
      <c r="N17" s="286"/>
      <c r="O17" s="286"/>
      <c r="P17" s="286"/>
      <c r="Q17" s="286"/>
      <c r="R17" s="286"/>
      <c r="S17" s="286"/>
      <c r="T17" s="287"/>
    </row>
    <row r="18" spans="2:20">
      <c r="B18" s="285"/>
      <c r="C18" s="286"/>
      <c r="D18" s="286"/>
      <c r="E18" s="286"/>
      <c r="F18" s="286"/>
      <c r="G18" s="286"/>
      <c r="H18" s="286"/>
      <c r="I18" s="286"/>
      <c r="J18" s="287"/>
      <c r="L18" s="285"/>
      <c r="M18" s="286"/>
      <c r="N18" s="286"/>
      <c r="O18" s="286"/>
      <c r="P18" s="286"/>
      <c r="Q18" s="286"/>
      <c r="R18" s="286"/>
      <c r="S18" s="286"/>
      <c r="T18" s="287"/>
    </row>
    <row r="19" spans="2:20">
      <c r="B19" s="285"/>
      <c r="C19" s="286"/>
      <c r="D19" s="286"/>
      <c r="E19" s="286"/>
      <c r="F19" s="286"/>
      <c r="G19" s="286"/>
      <c r="H19" s="286"/>
      <c r="I19" s="286"/>
      <c r="J19" s="287"/>
      <c r="L19" s="285"/>
      <c r="M19" s="286"/>
      <c r="N19" s="286"/>
      <c r="O19" s="286"/>
      <c r="P19" s="286"/>
      <c r="Q19" s="286"/>
      <c r="R19" s="286"/>
      <c r="S19" s="286"/>
      <c r="T19" s="287"/>
    </row>
    <row r="20" spans="2:20">
      <c r="B20" s="285"/>
      <c r="C20" s="286"/>
      <c r="D20" s="286"/>
      <c r="E20" s="286"/>
      <c r="F20" s="286"/>
      <c r="G20" s="286"/>
      <c r="H20" s="286"/>
      <c r="I20" s="286"/>
      <c r="J20" s="287"/>
      <c r="L20" s="285"/>
      <c r="M20" s="286"/>
      <c r="N20" s="286"/>
      <c r="O20" s="286"/>
      <c r="P20" s="286"/>
      <c r="Q20" s="286"/>
      <c r="R20" s="286"/>
      <c r="S20" s="286"/>
      <c r="T20" s="287"/>
    </row>
    <row r="21" spans="2:20">
      <c r="B21" s="285"/>
      <c r="C21" s="286"/>
      <c r="D21" s="286"/>
      <c r="E21" s="286"/>
      <c r="F21" s="286"/>
      <c r="G21" s="286"/>
      <c r="H21" s="286"/>
      <c r="I21" s="286"/>
      <c r="J21" s="287"/>
      <c r="L21" s="285"/>
      <c r="M21" s="286"/>
      <c r="N21" s="286"/>
      <c r="O21" s="286"/>
      <c r="P21" s="286"/>
      <c r="Q21" s="286"/>
      <c r="R21" s="286"/>
      <c r="S21" s="286"/>
      <c r="T21" s="287"/>
    </row>
    <row r="22" spans="2:20">
      <c r="B22" s="285"/>
      <c r="C22" s="286"/>
      <c r="D22" s="286"/>
      <c r="E22" s="286"/>
      <c r="F22" s="286"/>
      <c r="G22" s="286"/>
      <c r="H22" s="286"/>
      <c r="I22" s="286"/>
      <c r="J22" s="287"/>
      <c r="L22" s="285"/>
      <c r="M22" s="286"/>
      <c r="N22" s="286"/>
      <c r="O22" s="286"/>
      <c r="P22" s="286"/>
      <c r="Q22" s="286"/>
      <c r="R22" s="286"/>
      <c r="S22" s="286"/>
      <c r="T22" s="287"/>
    </row>
    <row r="23" spans="2:20">
      <c r="B23" s="285"/>
      <c r="C23" s="286"/>
      <c r="D23" s="286"/>
      <c r="E23" s="286"/>
      <c r="F23" s="286"/>
      <c r="G23" s="286"/>
      <c r="H23" s="286"/>
      <c r="I23" s="286"/>
      <c r="J23" s="287"/>
      <c r="L23" s="285"/>
      <c r="M23" s="286"/>
      <c r="N23" s="286"/>
      <c r="O23" s="286"/>
      <c r="P23" s="286"/>
      <c r="Q23" s="286"/>
      <c r="R23" s="286"/>
      <c r="S23" s="286"/>
      <c r="T23" s="287"/>
    </row>
    <row r="24" spans="2:20">
      <c r="B24" s="285"/>
      <c r="C24" s="286"/>
      <c r="D24" s="286"/>
      <c r="E24" s="286"/>
      <c r="F24" s="286"/>
      <c r="G24" s="286"/>
      <c r="H24" s="286"/>
      <c r="I24" s="286"/>
      <c r="J24" s="287"/>
      <c r="L24" s="285"/>
      <c r="M24" s="286"/>
      <c r="N24" s="286"/>
      <c r="O24" s="286"/>
      <c r="P24" s="286"/>
      <c r="Q24" s="286"/>
      <c r="R24" s="286"/>
      <c r="S24" s="286"/>
      <c r="T24" s="287"/>
    </row>
    <row r="25" spans="2:20">
      <c r="B25" s="285"/>
      <c r="C25" s="286"/>
      <c r="D25" s="286"/>
      <c r="E25" s="286"/>
      <c r="F25" s="286"/>
      <c r="G25" s="286"/>
      <c r="H25" s="286"/>
      <c r="I25" s="286"/>
      <c r="J25" s="287"/>
      <c r="L25" s="285"/>
      <c r="M25" s="286"/>
      <c r="N25" s="286"/>
      <c r="O25" s="286"/>
      <c r="P25" s="286"/>
      <c r="Q25" s="286"/>
      <c r="R25" s="286"/>
      <c r="S25" s="286"/>
      <c r="T25" s="287"/>
    </row>
    <row r="26" spans="2:20">
      <c r="B26" s="285"/>
      <c r="C26" s="286"/>
      <c r="D26" s="286"/>
      <c r="E26" s="286"/>
      <c r="F26" s="286"/>
      <c r="G26" s="286"/>
      <c r="H26" s="286"/>
      <c r="I26" s="286"/>
      <c r="J26" s="287"/>
      <c r="L26" s="285"/>
      <c r="M26" s="286"/>
      <c r="N26" s="286"/>
      <c r="O26" s="286"/>
      <c r="P26" s="286"/>
      <c r="Q26" s="286"/>
      <c r="R26" s="286"/>
      <c r="S26" s="286"/>
      <c r="T26" s="287"/>
    </row>
    <row r="27" spans="2:20">
      <c r="B27" s="285"/>
      <c r="C27" s="286"/>
      <c r="D27" s="286"/>
      <c r="E27" s="286"/>
      <c r="F27" s="286"/>
      <c r="G27" s="286"/>
      <c r="H27" s="286"/>
      <c r="I27" s="286"/>
      <c r="J27" s="287"/>
      <c r="L27" s="285"/>
      <c r="M27" s="286"/>
      <c r="N27" s="286"/>
      <c r="O27" s="286"/>
      <c r="P27" s="286"/>
      <c r="Q27" s="286"/>
      <c r="R27" s="286"/>
      <c r="S27" s="286"/>
      <c r="T27" s="287"/>
    </row>
    <row r="28" spans="2:20">
      <c r="B28" s="285"/>
      <c r="C28" s="286"/>
      <c r="D28" s="286"/>
      <c r="E28" s="286"/>
      <c r="F28" s="286"/>
      <c r="G28" s="286"/>
      <c r="H28" s="286"/>
      <c r="I28" s="286"/>
      <c r="J28" s="287"/>
      <c r="L28" s="285"/>
      <c r="M28" s="286"/>
      <c r="N28" s="286"/>
      <c r="O28" s="286"/>
      <c r="P28" s="286"/>
      <c r="Q28" s="286"/>
      <c r="R28" s="286"/>
      <c r="S28" s="286"/>
      <c r="T28" s="287"/>
    </row>
    <row r="29" spans="2:20">
      <c r="B29" s="285"/>
      <c r="C29" s="286"/>
      <c r="D29" s="286"/>
      <c r="E29" s="286"/>
      <c r="F29" s="286"/>
      <c r="G29" s="286"/>
      <c r="H29" s="286"/>
      <c r="I29" s="286"/>
      <c r="J29" s="287"/>
      <c r="L29" s="285"/>
      <c r="M29" s="286"/>
      <c r="N29" s="286"/>
      <c r="O29" s="286"/>
      <c r="P29" s="286"/>
      <c r="Q29" s="286"/>
      <c r="R29" s="286"/>
      <c r="S29" s="286"/>
      <c r="T29" s="287"/>
    </row>
    <row r="30" spans="2:20">
      <c r="B30" s="285"/>
      <c r="C30" s="286"/>
      <c r="D30" s="286"/>
      <c r="E30" s="286"/>
      <c r="F30" s="286"/>
      <c r="G30" s="286"/>
      <c r="H30" s="286"/>
      <c r="I30" s="286"/>
      <c r="J30" s="287"/>
      <c r="L30" s="285"/>
      <c r="M30" s="286"/>
      <c r="N30" s="286"/>
      <c r="O30" s="286"/>
      <c r="P30" s="286"/>
      <c r="Q30" s="286"/>
      <c r="R30" s="286"/>
      <c r="S30" s="286"/>
      <c r="T30" s="287"/>
    </row>
    <row r="31" spans="2:20">
      <c r="B31" s="285"/>
      <c r="C31" s="286"/>
      <c r="D31" s="286"/>
      <c r="E31" s="286"/>
      <c r="F31" s="286"/>
      <c r="G31" s="286"/>
      <c r="H31" s="286"/>
      <c r="I31" s="286"/>
      <c r="J31" s="287"/>
      <c r="L31" s="285"/>
      <c r="M31" s="286"/>
      <c r="N31" s="286"/>
      <c r="O31" s="286"/>
      <c r="P31" s="286"/>
      <c r="Q31" s="286"/>
      <c r="R31" s="286"/>
      <c r="S31" s="286"/>
      <c r="T31" s="287"/>
    </row>
    <row r="32" spans="2:20">
      <c r="B32" s="285"/>
      <c r="C32" s="286"/>
      <c r="D32" s="286"/>
      <c r="E32" s="286"/>
      <c r="F32" s="286"/>
      <c r="G32" s="286"/>
      <c r="H32" s="286"/>
      <c r="I32" s="286"/>
      <c r="J32" s="287"/>
      <c r="L32" s="285"/>
      <c r="M32" s="286"/>
      <c r="N32" s="286"/>
      <c r="O32" s="286"/>
      <c r="P32" s="286"/>
      <c r="Q32" s="286"/>
      <c r="R32" s="286"/>
      <c r="S32" s="286"/>
      <c r="T32" s="287"/>
    </row>
    <row r="33" spans="2:20">
      <c r="B33" s="285"/>
      <c r="C33" s="286"/>
      <c r="D33" s="286"/>
      <c r="E33" s="286"/>
      <c r="F33" s="286"/>
      <c r="G33" s="286"/>
      <c r="H33" s="286"/>
      <c r="I33" s="286"/>
      <c r="J33" s="287"/>
      <c r="L33" s="285"/>
      <c r="M33" s="286"/>
      <c r="N33" s="286"/>
      <c r="O33" s="286"/>
      <c r="P33" s="286"/>
      <c r="Q33" s="286"/>
      <c r="R33" s="286"/>
      <c r="S33" s="286"/>
      <c r="T33" s="287"/>
    </row>
    <row r="34" spans="2:20">
      <c r="B34" s="285"/>
      <c r="C34" s="286"/>
      <c r="D34" s="286"/>
      <c r="E34" s="286"/>
      <c r="F34" s="286"/>
      <c r="G34" s="286"/>
      <c r="H34" s="286"/>
      <c r="I34" s="286"/>
      <c r="J34" s="287"/>
      <c r="L34" s="285"/>
      <c r="M34" s="286"/>
      <c r="N34" s="286"/>
      <c r="O34" s="286"/>
      <c r="P34" s="286"/>
      <c r="Q34" s="286"/>
      <c r="R34" s="286"/>
      <c r="S34" s="286"/>
      <c r="T34" s="287"/>
    </row>
    <row r="35" spans="2:20">
      <c r="B35" s="285"/>
      <c r="C35" s="286"/>
      <c r="D35" s="286"/>
      <c r="E35" s="286"/>
      <c r="F35" s="286"/>
      <c r="G35" s="286"/>
      <c r="H35" s="286"/>
      <c r="I35" s="286"/>
      <c r="J35" s="287"/>
      <c r="L35" s="285"/>
      <c r="M35" s="286"/>
      <c r="N35" s="286"/>
      <c r="O35" s="286"/>
      <c r="P35" s="286"/>
      <c r="Q35" s="286"/>
      <c r="R35" s="286"/>
      <c r="S35" s="286"/>
      <c r="T35" s="287"/>
    </row>
    <row r="36" spans="2:20">
      <c r="B36" s="285"/>
      <c r="C36" s="286"/>
      <c r="D36" s="286"/>
      <c r="E36" s="286"/>
      <c r="F36" s="286"/>
      <c r="G36" s="286"/>
      <c r="H36" s="286"/>
      <c r="I36" s="286"/>
      <c r="J36" s="287"/>
      <c r="L36" s="285"/>
      <c r="M36" s="286"/>
      <c r="N36" s="286"/>
      <c r="O36" s="286"/>
      <c r="P36" s="286"/>
      <c r="Q36" s="286"/>
      <c r="R36" s="286"/>
      <c r="S36" s="286"/>
      <c r="T36" s="287"/>
    </row>
    <row r="37" spans="2:20">
      <c r="B37" s="285"/>
      <c r="C37" s="286"/>
      <c r="D37" s="286"/>
      <c r="E37" s="286"/>
      <c r="F37" s="286"/>
      <c r="G37" s="286"/>
      <c r="H37" s="286"/>
      <c r="I37" s="286"/>
      <c r="J37" s="287"/>
      <c r="L37" s="285"/>
      <c r="M37" s="286"/>
      <c r="N37" s="286"/>
      <c r="O37" s="286"/>
      <c r="P37" s="286"/>
      <c r="Q37" s="286"/>
      <c r="R37" s="286"/>
      <c r="S37" s="286"/>
      <c r="T37" s="287"/>
    </row>
    <row r="38" spans="2:20">
      <c r="B38" s="285"/>
      <c r="C38" s="286"/>
      <c r="D38" s="286"/>
      <c r="E38" s="286"/>
      <c r="F38" s="286"/>
      <c r="G38" s="286"/>
      <c r="H38" s="286"/>
      <c r="I38" s="286"/>
      <c r="J38" s="287"/>
      <c r="L38" s="285"/>
      <c r="M38" s="286"/>
      <c r="N38" s="286"/>
      <c r="O38" s="286"/>
      <c r="P38" s="286"/>
      <c r="Q38" s="286"/>
      <c r="R38" s="286"/>
      <c r="S38" s="286"/>
      <c r="T38" s="287"/>
    </row>
    <row r="39" spans="2:20">
      <c r="B39" s="285"/>
      <c r="C39" s="286"/>
      <c r="D39" s="286"/>
      <c r="E39" s="286"/>
      <c r="F39" s="286"/>
      <c r="G39" s="286"/>
      <c r="H39" s="286"/>
      <c r="I39" s="286"/>
      <c r="J39" s="287"/>
      <c r="L39" s="285"/>
      <c r="M39" s="286"/>
      <c r="N39" s="286"/>
      <c r="O39" s="286"/>
      <c r="P39" s="286"/>
      <c r="Q39" s="286"/>
      <c r="R39" s="286"/>
      <c r="S39" s="286"/>
      <c r="T39" s="287"/>
    </row>
    <row r="40" spans="2:20">
      <c r="B40" s="298"/>
      <c r="C40" s="299"/>
      <c r="D40" s="299"/>
      <c r="E40" s="299"/>
      <c r="F40" s="299"/>
      <c r="G40" s="299"/>
      <c r="H40" s="299"/>
      <c r="I40" s="299"/>
      <c r="J40" s="300"/>
      <c r="L40" s="298"/>
      <c r="M40" s="299"/>
      <c r="N40" s="299"/>
      <c r="O40" s="299"/>
      <c r="P40" s="299"/>
      <c r="Q40" s="299"/>
      <c r="R40" s="299"/>
      <c r="S40" s="299"/>
      <c r="T40" s="300"/>
    </row>
  </sheetData>
  <sheetProtection formatCells="0" formatColumns="0" formatRows="0"/>
  <mergeCells count="6">
    <mergeCell ref="B2:J3"/>
    <mergeCell ref="B5:J6"/>
    <mergeCell ref="B9:T9"/>
    <mergeCell ref="B12:J12"/>
    <mergeCell ref="L12:T12"/>
    <mergeCell ref="L16:T16"/>
  </mergeCells>
  <pageMargins left="0.7" right="0.7" top="0.75" bottom="0.75" header="0.3" footer="0.3"/>
  <pageSetup orientation="portrait" r:id="rId1"/>
  <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C82A99-C0F6-42DB-ABA0-B7D166387556}">
  <dimension ref="B2:U43"/>
  <sheetViews>
    <sheetView showGridLines="0" zoomScale="85" zoomScaleNormal="85" workbookViewId="0">
      <selection activeCell="L53" sqref="L53"/>
    </sheetView>
  </sheetViews>
  <sheetFormatPr defaultColWidth="8.796875" defaultRowHeight="14.4"/>
  <cols>
    <col min="1" max="1" width="4.796875" style="254" customWidth="1"/>
    <col min="2" max="2" width="21.296875" style="254" customWidth="1"/>
    <col min="3" max="3" width="14.5" style="254" customWidth="1"/>
    <col min="4" max="5" width="14.296875" style="254" customWidth="1"/>
    <col min="6" max="6" width="8.796875" style="254"/>
    <col min="7" max="7" width="14.796875" style="254" customWidth="1"/>
    <col min="8" max="8" width="9.5" style="254" customWidth="1"/>
    <col min="9" max="9" width="15.19921875" style="254" customWidth="1"/>
    <col min="10" max="11" width="8.796875" style="254"/>
    <col min="12" max="12" width="6.296875" style="254" customWidth="1"/>
    <col min="13" max="21" width="13" style="254" customWidth="1"/>
    <col min="22" max="16384" width="8.796875" style="254"/>
  </cols>
  <sheetData>
    <row r="2" spans="2:21" ht="15" customHeight="1">
      <c r="B2" s="323" t="s">
        <v>310</v>
      </c>
      <c r="C2" s="324"/>
      <c r="D2" s="324"/>
      <c r="E2" s="324"/>
      <c r="F2" s="324"/>
      <c r="G2" s="324"/>
      <c r="H2" s="324"/>
      <c r="I2" s="324"/>
      <c r="J2" s="325"/>
    </row>
    <row r="3" spans="2:21" ht="60.75" customHeight="1">
      <c r="B3" s="326"/>
      <c r="C3" s="327"/>
      <c r="D3" s="327"/>
      <c r="E3" s="327"/>
      <c r="F3" s="327"/>
      <c r="G3" s="327"/>
      <c r="H3" s="327"/>
      <c r="I3" s="327"/>
      <c r="J3" s="328"/>
    </row>
    <row r="4" spans="2:21" ht="15" thickBot="1"/>
    <row r="5" spans="2:21" ht="25.5" customHeight="1" thickBot="1">
      <c r="B5" s="340"/>
      <c r="C5" s="341" t="s">
        <v>311</v>
      </c>
      <c r="D5" s="341" t="s">
        <v>312</v>
      </c>
      <c r="F5" s="342" t="s">
        <v>313</v>
      </c>
    </row>
    <row r="6" spans="2:21" ht="25.5" customHeight="1" thickBot="1">
      <c r="B6" s="343" t="s">
        <v>314</v>
      </c>
      <c r="C6" s="344">
        <v>7.4999999999999997E-2</v>
      </c>
      <c r="D6" s="344">
        <v>9.5000000000000001E-2</v>
      </c>
      <c r="F6" s="342" t="s">
        <v>315</v>
      </c>
    </row>
    <row r="7" spans="2:21" ht="25.5" customHeight="1" thickBot="1">
      <c r="B7" s="343" t="s">
        <v>316</v>
      </c>
      <c r="C7" s="345">
        <v>0.15</v>
      </c>
      <c r="D7" s="345">
        <v>0.2</v>
      </c>
      <c r="F7" s="342"/>
    </row>
    <row r="8" spans="2:21" ht="25.5" customHeight="1" thickBot="1">
      <c r="B8" s="343" t="s">
        <v>317</v>
      </c>
      <c r="C8" s="346">
        <v>500</v>
      </c>
      <c r="D8" s="346">
        <v>375</v>
      </c>
    </row>
    <row r="9" spans="2:21" ht="16.2" thickBot="1">
      <c r="B9" s="343" t="s">
        <v>318</v>
      </c>
      <c r="C9" s="347">
        <v>1035</v>
      </c>
      <c r="D9" s="348"/>
    </row>
    <row r="10" spans="2:21">
      <c r="B10" s="329"/>
      <c r="C10" s="329"/>
      <c r="D10" s="329"/>
      <c r="E10" s="329"/>
      <c r="F10" s="329"/>
      <c r="G10" s="329"/>
      <c r="H10" s="329"/>
      <c r="I10" s="329"/>
      <c r="J10" s="329"/>
    </row>
    <row r="12" spans="2:21" ht="15" customHeight="1">
      <c r="B12" s="330" t="s">
        <v>303</v>
      </c>
      <c r="C12" s="331"/>
      <c r="D12" s="331"/>
      <c r="E12" s="331"/>
      <c r="F12" s="331"/>
      <c r="G12" s="331"/>
      <c r="H12" s="331"/>
      <c r="I12" s="331"/>
      <c r="J12" s="331"/>
      <c r="K12" s="331"/>
      <c r="L12" s="331"/>
      <c r="M12" s="331"/>
      <c r="N12" s="331"/>
      <c r="O12" s="331"/>
      <c r="P12" s="331"/>
      <c r="Q12" s="331"/>
      <c r="R12" s="331"/>
      <c r="S12" s="331"/>
      <c r="T12" s="331"/>
      <c r="U12" s="332"/>
    </row>
    <row r="13" spans="2:21" ht="15" customHeight="1">
      <c r="B13" s="333"/>
      <c r="C13" s="333"/>
      <c r="D13" s="333"/>
      <c r="E13" s="333"/>
      <c r="F13" s="333"/>
      <c r="G13" s="333"/>
      <c r="H13" s="333"/>
      <c r="I13" s="333"/>
      <c r="J13" s="333"/>
      <c r="K13" s="333"/>
    </row>
    <row r="14" spans="2:21" ht="15.6">
      <c r="B14" s="280" t="s">
        <v>319</v>
      </c>
      <c r="C14" s="281"/>
      <c r="D14" s="281"/>
      <c r="E14" s="281"/>
      <c r="F14" s="281"/>
      <c r="G14" s="281"/>
      <c r="H14" s="281"/>
      <c r="I14" s="281"/>
      <c r="J14" s="281"/>
      <c r="M14" s="334" t="s">
        <v>320</v>
      </c>
    </row>
    <row r="15" spans="2:21" ht="15" customHeight="1">
      <c r="B15" s="282" t="s">
        <v>290</v>
      </c>
      <c r="C15" s="283"/>
      <c r="D15" s="283"/>
      <c r="E15" s="283"/>
      <c r="F15" s="283"/>
      <c r="G15" s="283"/>
      <c r="H15" s="283"/>
      <c r="I15" s="283"/>
      <c r="J15" s="284"/>
      <c r="M15" s="282" t="s">
        <v>290</v>
      </c>
      <c r="N15" s="283"/>
      <c r="O15" s="283"/>
      <c r="P15" s="283"/>
      <c r="Q15" s="283"/>
      <c r="R15" s="283"/>
      <c r="S15" s="283"/>
      <c r="T15" s="283"/>
      <c r="U15" s="284"/>
    </row>
    <row r="16" spans="2:21" ht="15" customHeight="1">
      <c r="B16" s="285" t="s">
        <v>5</v>
      </c>
      <c r="C16" s="286"/>
      <c r="D16" s="294"/>
      <c r="E16" s="286"/>
      <c r="F16" s="286"/>
      <c r="G16" s="286"/>
      <c r="H16" s="286"/>
      <c r="I16" s="286"/>
      <c r="J16" s="287"/>
      <c r="M16" s="285" t="s">
        <v>321</v>
      </c>
      <c r="N16" s="286"/>
      <c r="O16" s="294"/>
      <c r="P16" s="286"/>
      <c r="Q16" s="286"/>
      <c r="R16" s="286"/>
      <c r="S16" s="286"/>
      <c r="T16" s="286"/>
      <c r="U16" s="287"/>
    </row>
    <row r="17" spans="2:21" ht="34.5" customHeight="1">
      <c r="B17" s="285"/>
      <c r="C17" s="286"/>
      <c r="D17" s="286"/>
      <c r="E17" s="286"/>
      <c r="F17" s="286"/>
      <c r="G17" s="286"/>
      <c r="H17" s="286"/>
      <c r="I17" s="286"/>
      <c r="J17" s="287"/>
      <c r="M17" s="285"/>
      <c r="N17" s="286"/>
      <c r="O17" s="286"/>
      <c r="P17" s="286"/>
      <c r="Q17" s="286"/>
      <c r="R17" s="286"/>
      <c r="S17" s="286"/>
      <c r="T17" s="286"/>
      <c r="U17" s="287"/>
    </row>
    <row r="18" spans="2:21">
      <c r="B18" s="285"/>
      <c r="C18" s="286"/>
      <c r="D18" s="286"/>
      <c r="E18" s="286"/>
      <c r="F18" s="286"/>
      <c r="G18" s="286"/>
      <c r="H18" s="286"/>
      <c r="I18" s="286"/>
      <c r="J18" s="287"/>
      <c r="M18" s="285"/>
      <c r="N18" s="286"/>
      <c r="O18" s="286"/>
      <c r="P18" s="286"/>
      <c r="Q18" s="286"/>
      <c r="R18" s="286"/>
      <c r="S18" s="286"/>
      <c r="T18" s="286"/>
      <c r="U18" s="287"/>
    </row>
    <row r="19" spans="2:21">
      <c r="B19" s="282" t="s">
        <v>1</v>
      </c>
      <c r="C19" s="283"/>
      <c r="D19" s="283"/>
      <c r="E19" s="283"/>
      <c r="F19" s="283"/>
      <c r="G19" s="283"/>
      <c r="H19" s="283"/>
      <c r="I19" s="283"/>
      <c r="J19" s="284"/>
      <c r="M19" s="282" t="s">
        <v>1</v>
      </c>
      <c r="N19" s="283"/>
      <c r="O19" s="283"/>
      <c r="P19" s="283"/>
      <c r="Q19" s="283"/>
      <c r="R19" s="283"/>
      <c r="S19" s="283"/>
      <c r="T19" s="283"/>
      <c r="U19" s="284"/>
    </row>
    <row r="20" spans="2:21">
      <c r="B20" s="285"/>
      <c r="C20" s="286"/>
      <c r="D20" s="286"/>
      <c r="E20" s="286"/>
      <c r="F20" s="286"/>
      <c r="G20" s="286"/>
      <c r="H20" s="286"/>
      <c r="I20" s="286"/>
      <c r="J20" s="287"/>
      <c r="M20" s="285"/>
      <c r="N20" s="286"/>
      <c r="O20" s="286"/>
      <c r="P20" s="286"/>
      <c r="Q20" s="286"/>
      <c r="R20" s="286"/>
      <c r="S20" s="286"/>
      <c r="T20" s="286"/>
      <c r="U20" s="287"/>
    </row>
    <row r="21" spans="2:21">
      <c r="B21" s="285"/>
      <c r="C21" s="286"/>
      <c r="D21" s="286"/>
      <c r="E21" s="286"/>
      <c r="F21" s="286"/>
      <c r="G21" s="286"/>
      <c r="H21" s="286"/>
      <c r="I21" s="286"/>
      <c r="J21" s="287"/>
      <c r="M21" s="285"/>
      <c r="N21" s="286"/>
      <c r="O21" s="286"/>
      <c r="P21" s="286"/>
      <c r="Q21" s="286"/>
      <c r="R21" s="286"/>
      <c r="S21" s="286"/>
      <c r="T21" s="286"/>
      <c r="U21" s="287"/>
    </row>
    <row r="22" spans="2:21">
      <c r="B22" s="285"/>
      <c r="C22" s="286"/>
      <c r="D22" s="286"/>
      <c r="E22" s="286"/>
      <c r="F22" s="286"/>
      <c r="G22" s="286"/>
      <c r="H22" s="286"/>
      <c r="I22" s="286"/>
      <c r="J22" s="287"/>
      <c r="M22" s="285"/>
      <c r="N22" s="286"/>
      <c r="O22" s="286"/>
      <c r="P22" s="286"/>
      <c r="Q22" s="286"/>
      <c r="R22" s="286"/>
      <c r="S22" s="286"/>
      <c r="T22" s="286"/>
      <c r="U22" s="287"/>
    </row>
    <row r="23" spans="2:21">
      <c r="B23" s="285"/>
      <c r="C23" s="286"/>
      <c r="D23" s="286"/>
      <c r="E23" s="286"/>
      <c r="F23" s="286"/>
      <c r="G23" s="286"/>
      <c r="H23" s="286"/>
      <c r="I23" s="286"/>
      <c r="J23" s="287"/>
      <c r="M23" s="285"/>
      <c r="N23" s="286"/>
      <c r="O23" s="286"/>
      <c r="P23" s="286"/>
      <c r="Q23" s="286"/>
      <c r="R23" s="286"/>
      <c r="S23" s="286"/>
      <c r="T23" s="286"/>
      <c r="U23" s="287"/>
    </row>
    <row r="24" spans="2:21">
      <c r="B24" s="285"/>
      <c r="C24" s="286"/>
      <c r="D24" s="286"/>
      <c r="E24" s="286"/>
      <c r="F24" s="286"/>
      <c r="G24" s="286"/>
      <c r="H24" s="286"/>
      <c r="I24" s="286"/>
      <c r="J24" s="287"/>
      <c r="M24" s="285"/>
      <c r="N24" s="286"/>
      <c r="O24" s="286"/>
      <c r="P24" s="286"/>
      <c r="Q24" s="286"/>
      <c r="R24" s="286"/>
      <c r="S24" s="286"/>
      <c r="T24" s="286"/>
      <c r="U24" s="287"/>
    </row>
    <row r="25" spans="2:21">
      <c r="B25" s="285"/>
      <c r="C25" s="286"/>
      <c r="D25" s="286"/>
      <c r="E25" s="286"/>
      <c r="F25" s="286"/>
      <c r="G25" s="286"/>
      <c r="H25" s="286"/>
      <c r="I25" s="286"/>
      <c r="J25" s="287"/>
      <c r="M25" s="285"/>
      <c r="N25" s="286"/>
      <c r="O25" s="286"/>
      <c r="P25" s="286"/>
      <c r="Q25" s="286"/>
      <c r="R25" s="286"/>
      <c r="S25" s="286"/>
      <c r="T25" s="286"/>
      <c r="U25" s="287"/>
    </row>
    <row r="26" spans="2:21">
      <c r="B26" s="285"/>
      <c r="C26" s="286"/>
      <c r="D26" s="286"/>
      <c r="E26" s="286"/>
      <c r="F26" s="286"/>
      <c r="G26" s="286"/>
      <c r="H26" s="286"/>
      <c r="I26" s="286"/>
      <c r="J26" s="287"/>
      <c r="M26" s="285"/>
      <c r="N26" s="286"/>
      <c r="O26" s="286"/>
      <c r="P26" s="286"/>
      <c r="Q26" s="286"/>
      <c r="R26" s="286"/>
      <c r="S26" s="286"/>
      <c r="T26" s="286"/>
      <c r="U26" s="287"/>
    </row>
    <row r="27" spans="2:21">
      <c r="B27" s="285"/>
      <c r="C27" s="286"/>
      <c r="D27" s="286"/>
      <c r="E27" s="286"/>
      <c r="F27" s="286"/>
      <c r="G27" s="286"/>
      <c r="H27" s="286"/>
      <c r="I27" s="286"/>
      <c r="J27" s="287"/>
      <c r="M27" s="285"/>
      <c r="N27" s="286"/>
      <c r="O27" s="286"/>
      <c r="P27" s="286"/>
      <c r="Q27" s="286"/>
      <c r="R27" s="286"/>
      <c r="S27" s="286"/>
      <c r="T27" s="286"/>
      <c r="U27" s="287"/>
    </row>
    <row r="28" spans="2:21">
      <c r="B28" s="285"/>
      <c r="C28" s="286"/>
      <c r="D28" s="286"/>
      <c r="E28" s="286"/>
      <c r="F28" s="286"/>
      <c r="G28" s="286"/>
      <c r="H28" s="286"/>
      <c r="I28" s="286"/>
      <c r="J28" s="287"/>
      <c r="M28" s="285"/>
      <c r="N28" s="286"/>
      <c r="O28" s="286"/>
      <c r="P28" s="286"/>
      <c r="Q28" s="286"/>
      <c r="R28" s="286"/>
      <c r="S28" s="286"/>
      <c r="T28" s="286"/>
      <c r="U28" s="287"/>
    </row>
    <row r="29" spans="2:21">
      <c r="B29" s="285"/>
      <c r="C29" s="286"/>
      <c r="D29" s="286"/>
      <c r="E29" s="286"/>
      <c r="F29" s="286"/>
      <c r="G29" s="286"/>
      <c r="H29" s="286"/>
      <c r="I29" s="286"/>
      <c r="J29" s="287"/>
      <c r="M29" s="285"/>
      <c r="N29" s="286"/>
      <c r="O29" s="286"/>
      <c r="P29" s="286"/>
      <c r="Q29" s="286"/>
      <c r="R29" s="286"/>
      <c r="S29" s="286"/>
      <c r="T29" s="286"/>
      <c r="U29" s="287"/>
    </row>
    <row r="30" spans="2:21">
      <c r="B30" s="285"/>
      <c r="C30" s="286"/>
      <c r="D30" s="286"/>
      <c r="E30" s="286"/>
      <c r="F30" s="286"/>
      <c r="G30" s="286"/>
      <c r="H30" s="286"/>
      <c r="I30" s="286"/>
      <c r="J30" s="287"/>
      <c r="M30" s="285"/>
      <c r="N30" s="286"/>
      <c r="O30" s="286"/>
      <c r="P30" s="286"/>
      <c r="Q30" s="286"/>
      <c r="R30" s="286"/>
      <c r="S30" s="286"/>
      <c r="T30" s="286"/>
      <c r="U30" s="287"/>
    </row>
    <row r="31" spans="2:21">
      <c r="B31" s="285"/>
      <c r="C31" s="286"/>
      <c r="D31" s="286"/>
      <c r="E31" s="286"/>
      <c r="F31" s="286"/>
      <c r="G31" s="286"/>
      <c r="H31" s="286"/>
      <c r="I31" s="286"/>
      <c r="J31" s="287"/>
      <c r="M31" s="285"/>
      <c r="N31" s="286"/>
      <c r="O31" s="286"/>
      <c r="P31" s="286"/>
      <c r="Q31" s="286"/>
      <c r="R31" s="286"/>
      <c r="S31" s="286"/>
      <c r="T31" s="286"/>
      <c r="U31" s="287"/>
    </row>
    <row r="32" spans="2:21">
      <c r="B32" s="285"/>
      <c r="C32" s="286"/>
      <c r="D32" s="286"/>
      <c r="E32" s="286"/>
      <c r="F32" s="286"/>
      <c r="G32" s="286"/>
      <c r="H32" s="286"/>
      <c r="I32" s="286"/>
      <c r="J32" s="287"/>
      <c r="M32" s="285"/>
      <c r="N32" s="286"/>
      <c r="O32" s="286"/>
      <c r="P32" s="286"/>
      <c r="Q32" s="286"/>
      <c r="R32" s="286"/>
      <c r="S32" s="286"/>
      <c r="T32" s="286"/>
      <c r="U32" s="287"/>
    </row>
    <row r="33" spans="2:21">
      <c r="B33" s="285"/>
      <c r="C33" s="286"/>
      <c r="D33" s="286"/>
      <c r="E33" s="286"/>
      <c r="F33" s="286"/>
      <c r="G33" s="286"/>
      <c r="H33" s="286"/>
      <c r="I33" s="286"/>
      <c r="J33" s="287"/>
      <c r="M33" s="285"/>
      <c r="N33" s="286"/>
      <c r="O33" s="286"/>
      <c r="P33" s="286"/>
      <c r="Q33" s="286"/>
      <c r="R33" s="286"/>
      <c r="S33" s="286"/>
      <c r="T33" s="286"/>
      <c r="U33" s="287"/>
    </row>
    <row r="34" spans="2:21">
      <c r="B34" s="285"/>
      <c r="C34" s="286"/>
      <c r="D34" s="286"/>
      <c r="E34" s="286"/>
      <c r="F34" s="286"/>
      <c r="G34" s="286"/>
      <c r="H34" s="286"/>
      <c r="I34" s="286"/>
      <c r="J34" s="287"/>
      <c r="M34" s="285"/>
      <c r="N34" s="286"/>
      <c r="O34" s="286"/>
      <c r="P34" s="286"/>
      <c r="Q34" s="286"/>
      <c r="R34" s="286"/>
      <c r="S34" s="286"/>
      <c r="T34" s="286"/>
      <c r="U34" s="287"/>
    </row>
    <row r="35" spans="2:21">
      <c r="B35" s="285"/>
      <c r="C35" s="286"/>
      <c r="D35" s="286"/>
      <c r="E35" s="286"/>
      <c r="F35" s="286"/>
      <c r="G35" s="286"/>
      <c r="H35" s="286"/>
      <c r="I35" s="286"/>
      <c r="J35" s="287"/>
      <c r="M35" s="285"/>
      <c r="N35" s="286"/>
      <c r="O35" s="286"/>
      <c r="P35" s="286"/>
      <c r="Q35" s="286"/>
      <c r="R35" s="286"/>
      <c r="S35" s="286"/>
      <c r="T35" s="286"/>
      <c r="U35" s="287"/>
    </row>
    <row r="36" spans="2:21">
      <c r="B36" s="285"/>
      <c r="C36" s="286"/>
      <c r="D36" s="286"/>
      <c r="E36" s="286"/>
      <c r="F36" s="286"/>
      <c r="G36" s="286"/>
      <c r="H36" s="286"/>
      <c r="I36" s="286"/>
      <c r="J36" s="287"/>
      <c r="M36" s="285"/>
      <c r="N36" s="286"/>
      <c r="O36" s="286"/>
      <c r="P36" s="286"/>
      <c r="Q36" s="286"/>
      <c r="R36" s="286"/>
      <c r="S36" s="286"/>
      <c r="T36" s="286"/>
      <c r="U36" s="287"/>
    </row>
    <row r="37" spans="2:21">
      <c r="B37" s="285"/>
      <c r="C37" s="286"/>
      <c r="D37" s="286"/>
      <c r="E37" s="286"/>
      <c r="F37" s="286"/>
      <c r="G37" s="286"/>
      <c r="H37" s="286"/>
      <c r="I37" s="286"/>
      <c r="J37" s="287"/>
      <c r="M37" s="285"/>
      <c r="N37" s="286"/>
      <c r="O37" s="286"/>
      <c r="P37" s="286"/>
      <c r="Q37" s="286"/>
      <c r="R37" s="286"/>
      <c r="S37" s="286"/>
      <c r="T37" s="286"/>
      <c r="U37" s="287"/>
    </row>
    <row r="38" spans="2:21">
      <c r="B38" s="285"/>
      <c r="C38" s="286"/>
      <c r="D38" s="286"/>
      <c r="E38" s="286"/>
      <c r="F38" s="286"/>
      <c r="G38" s="286"/>
      <c r="H38" s="286"/>
      <c r="I38" s="286"/>
      <c r="J38" s="287"/>
      <c r="M38" s="285"/>
      <c r="N38" s="286"/>
      <c r="O38" s="286"/>
      <c r="P38" s="286"/>
      <c r="Q38" s="286"/>
      <c r="R38" s="286"/>
      <c r="S38" s="286"/>
      <c r="T38" s="286"/>
      <c r="U38" s="287"/>
    </row>
    <row r="39" spans="2:21">
      <c r="B39" s="285"/>
      <c r="C39" s="286"/>
      <c r="D39" s="286"/>
      <c r="E39" s="286"/>
      <c r="F39" s="286"/>
      <c r="G39" s="286"/>
      <c r="H39" s="286"/>
      <c r="I39" s="286"/>
      <c r="J39" s="287"/>
      <c r="M39" s="285"/>
      <c r="N39" s="286"/>
      <c r="O39" s="286"/>
      <c r="P39" s="286"/>
      <c r="Q39" s="286"/>
      <c r="R39" s="286"/>
      <c r="S39" s="286"/>
      <c r="T39" s="286"/>
      <c r="U39" s="287"/>
    </row>
    <row r="40" spans="2:21">
      <c r="B40" s="285"/>
      <c r="C40" s="286"/>
      <c r="D40" s="286"/>
      <c r="E40" s="286"/>
      <c r="F40" s="286"/>
      <c r="G40" s="286"/>
      <c r="H40" s="286"/>
      <c r="I40" s="286"/>
      <c r="J40" s="287"/>
      <c r="M40" s="285"/>
      <c r="N40" s="286"/>
      <c r="O40" s="286"/>
      <c r="P40" s="286"/>
      <c r="Q40" s="286"/>
      <c r="R40" s="286"/>
      <c r="S40" s="286"/>
      <c r="T40" s="286"/>
      <c r="U40" s="287"/>
    </row>
    <row r="41" spans="2:21">
      <c r="B41" s="285"/>
      <c r="C41" s="286"/>
      <c r="D41" s="286"/>
      <c r="E41" s="286"/>
      <c r="F41" s="286"/>
      <c r="G41" s="286"/>
      <c r="H41" s="286"/>
      <c r="I41" s="286"/>
      <c r="J41" s="287"/>
      <c r="M41" s="285"/>
      <c r="N41" s="286"/>
      <c r="O41" s="286"/>
      <c r="P41" s="286"/>
      <c r="Q41" s="286"/>
      <c r="R41" s="286"/>
      <c r="S41" s="286"/>
      <c r="T41" s="286"/>
      <c r="U41" s="287"/>
    </row>
    <row r="42" spans="2:21">
      <c r="B42" s="285"/>
      <c r="C42" s="286"/>
      <c r="D42" s="286"/>
      <c r="E42" s="286"/>
      <c r="F42" s="286"/>
      <c r="G42" s="286"/>
      <c r="H42" s="286"/>
      <c r="I42" s="286"/>
      <c r="J42" s="287"/>
      <c r="M42" s="285"/>
      <c r="N42" s="286"/>
      <c r="O42" s="286"/>
      <c r="P42" s="286"/>
      <c r="Q42" s="286"/>
      <c r="R42" s="286"/>
      <c r="S42" s="286"/>
      <c r="T42" s="286"/>
      <c r="U42" s="287"/>
    </row>
    <row r="43" spans="2:21">
      <c r="B43" s="298"/>
      <c r="C43" s="299"/>
      <c r="D43" s="299"/>
      <c r="E43" s="299"/>
      <c r="F43" s="299"/>
      <c r="G43" s="299"/>
      <c r="H43" s="299"/>
      <c r="I43" s="299"/>
      <c r="J43" s="300"/>
      <c r="M43" s="298"/>
      <c r="N43" s="299"/>
      <c r="O43" s="299"/>
      <c r="P43" s="299"/>
      <c r="Q43" s="299"/>
      <c r="R43" s="299"/>
      <c r="S43" s="299"/>
      <c r="T43" s="299"/>
      <c r="U43" s="300"/>
    </row>
  </sheetData>
  <sheetProtection formatCells="0" formatColumns="0" formatRows="0"/>
  <mergeCells count="7">
    <mergeCell ref="B2:J3"/>
    <mergeCell ref="C9:D9"/>
    <mergeCell ref="B12:U12"/>
    <mergeCell ref="B15:J15"/>
    <mergeCell ref="M15:U15"/>
    <mergeCell ref="B19:J19"/>
    <mergeCell ref="M19:U19"/>
  </mergeCells>
  <pageMargins left="0.7" right="0.7" top="0.75" bottom="0.75" header="0.3" footer="0.3"/>
  <pageSetup orientation="portrait" r:id="rId1"/>
  <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9E94F33-F94C-445E-88F2-3D2858E4CBDF}">
  <dimension ref="A1:H122"/>
  <sheetViews>
    <sheetView workbookViewId="0">
      <selection activeCell="L53" sqref="L53"/>
    </sheetView>
  </sheetViews>
  <sheetFormatPr defaultColWidth="8.796875" defaultRowHeight="13.8"/>
  <cols>
    <col min="1" max="1" width="12.19921875" customWidth="1"/>
    <col min="2" max="2" width="9.796875" customWidth="1"/>
  </cols>
  <sheetData>
    <row r="1" spans="1:7">
      <c r="A1" s="349" t="s">
        <v>322</v>
      </c>
      <c r="B1" s="349"/>
      <c r="C1" s="349"/>
      <c r="D1" s="349"/>
      <c r="E1" s="349"/>
      <c r="F1" s="349"/>
      <c r="G1" s="349"/>
    </row>
    <row r="2" spans="1:7">
      <c r="A2" s="349"/>
      <c r="B2" s="349"/>
      <c r="C2" s="349"/>
      <c r="D2" s="349"/>
      <c r="E2" s="349"/>
      <c r="F2" s="349"/>
      <c r="G2" s="349"/>
    </row>
    <row r="3" spans="1:7">
      <c r="A3" s="349"/>
      <c r="B3" s="349"/>
      <c r="C3" s="349"/>
      <c r="D3" s="349"/>
      <c r="E3" s="349"/>
      <c r="F3" s="349"/>
      <c r="G3" s="349"/>
    </row>
    <row r="4" spans="1:7" ht="20.55" customHeight="1">
      <c r="A4" s="349"/>
      <c r="B4" s="349"/>
      <c r="C4" s="349"/>
      <c r="D4" s="349"/>
      <c r="E4" s="349"/>
      <c r="F4" s="349"/>
      <c r="G4" s="349"/>
    </row>
    <row r="5" spans="1:7" ht="20.55" customHeight="1">
      <c r="A5" s="350"/>
      <c r="B5" s="350"/>
      <c r="C5" s="350"/>
      <c r="D5" s="350"/>
      <c r="E5" s="350"/>
      <c r="F5" s="350"/>
      <c r="G5" s="350"/>
    </row>
    <row r="7" spans="1:7">
      <c r="A7" t="s">
        <v>323</v>
      </c>
    </row>
    <row r="9" spans="1:7" ht="15.6">
      <c r="A9" s="351" t="s">
        <v>324</v>
      </c>
    </row>
    <row r="10" spans="1:7" ht="14.4">
      <c r="A10" s="238" t="s">
        <v>0</v>
      </c>
      <c r="B10" s="239"/>
      <c r="C10" s="239"/>
      <c r="D10" s="239"/>
      <c r="E10" s="239"/>
    </row>
    <row r="11" spans="1:7">
      <c r="A11" t="s">
        <v>325</v>
      </c>
      <c r="B11" s="2"/>
    </row>
    <row r="12" spans="1:7">
      <c r="B12" s="352"/>
    </row>
    <row r="14" spans="1:7" ht="14.4">
      <c r="A14" s="238" t="s">
        <v>1</v>
      </c>
      <c r="B14" s="239"/>
      <c r="C14" s="239"/>
      <c r="D14" s="239"/>
      <c r="E14" s="239"/>
    </row>
    <row r="21" spans="1:5" ht="15.6">
      <c r="A21" s="351" t="s">
        <v>326</v>
      </c>
    </row>
    <row r="22" spans="1:5" ht="14.4">
      <c r="A22" s="238" t="s">
        <v>0</v>
      </c>
      <c r="B22" s="239"/>
      <c r="C22" s="239"/>
      <c r="D22" s="239"/>
      <c r="E22" s="239"/>
    </row>
    <row r="23" spans="1:5">
      <c r="A23" s="353" t="s">
        <v>327</v>
      </c>
      <c r="B23" s="353"/>
      <c r="C23" s="2"/>
    </row>
    <row r="24" spans="1:5">
      <c r="C24" s="352"/>
    </row>
    <row r="26" spans="1:5" ht="14.4">
      <c r="A26" s="238" t="s">
        <v>1</v>
      </c>
      <c r="B26" s="239"/>
      <c r="C26" s="239"/>
      <c r="D26" s="239"/>
      <c r="E26" s="239"/>
    </row>
    <row r="36" spans="1:6" ht="14.4">
      <c r="A36" s="349" t="s">
        <v>328</v>
      </c>
      <c r="B36" s="242"/>
      <c r="C36" s="242"/>
      <c r="D36" s="242"/>
      <c r="E36" s="242"/>
      <c r="F36" s="242"/>
    </row>
    <row r="37" spans="1:6" ht="14.4" thickBot="1"/>
    <row r="38" spans="1:6" ht="14.4" thickBot="1">
      <c r="A38" s="354"/>
      <c r="B38" s="355">
        <v>36708</v>
      </c>
    </row>
    <row r="39" spans="1:6" ht="14.4" thickBot="1">
      <c r="A39" s="356" t="s">
        <v>329</v>
      </c>
      <c r="B39" s="357" t="s">
        <v>330</v>
      </c>
    </row>
    <row r="40" spans="1:6" ht="14.4" thickBot="1">
      <c r="A40" s="356">
        <v>0.25</v>
      </c>
      <c r="B40" s="357">
        <v>0.98480000000000001</v>
      </c>
    </row>
    <row r="41" spans="1:6" ht="14.4" thickBot="1">
      <c r="A41" s="356">
        <v>0.5</v>
      </c>
      <c r="B41" s="357">
        <v>0.96919999999999995</v>
      </c>
    </row>
    <row r="42" spans="1:6" ht="14.4" thickBot="1">
      <c r="A42" s="356">
        <v>0.75</v>
      </c>
      <c r="B42" s="357">
        <v>0.95450000000000002</v>
      </c>
    </row>
    <row r="43" spans="1:6" ht="14.4" thickBot="1">
      <c r="A43" s="356">
        <v>1</v>
      </c>
      <c r="B43" s="357">
        <v>0.94020000000000004</v>
      </c>
    </row>
    <row r="45" spans="1:6" ht="15.6">
      <c r="A45" s="158" t="s">
        <v>331</v>
      </c>
    </row>
    <row r="46" spans="1:6" ht="15.6">
      <c r="A46" s="158"/>
    </row>
    <row r="47" spans="1:6" ht="18">
      <c r="A47" s="351" t="s">
        <v>332</v>
      </c>
    </row>
    <row r="48" spans="1:6" ht="14.4">
      <c r="A48" s="238" t="s">
        <v>0</v>
      </c>
      <c r="B48" s="239"/>
      <c r="C48" s="239"/>
      <c r="D48" s="239"/>
      <c r="E48" s="239"/>
    </row>
    <row r="49" spans="1:5" ht="16.2">
      <c r="A49" s="353" t="s">
        <v>333</v>
      </c>
      <c r="B49" s="353"/>
      <c r="C49" s="2"/>
    </row>
    <row r="50" spans="1:5">
      <c r="C50" s="352"/>
    </row>
    <row r="52" spans="1:5" ht="14.4">
      <c r="A52" s="238" t="s">
        <v>1</v>
      </c>
      <c r="B52" s="239"/>
      <c r="C52" s="239"/>
      <c r="D52" s="239"/>
      <c r="E52" s="239"/>
    </row>
    <row r="60" spans="1:5" ht="15.6">
      <c r="A60" s="351" t="s">
        <v>334</v>
      </c>
    </row>
    <row r="61" spans="1:5" ht="14.4">
      <c r="A61" s="238" t="s">
        <v>0</v>
      </c>
      <c r="B61" s="239"/>
      <c r="C61" s="239"/>
      <c r="D61" s="239"/>
      <c r="E61" s="239"/>
    </row>
    <row r="62" spans="1:5">
      <c r="A62" t="s">
        <v>335</v>
      </c>
      <c r="B62" s="2"/>
    </row>
    <row r="63" spans="1:5">
      <c r="B63" s="352"/>
    </row>
    <row r="65" spans="1:5" ht="14.4">
      <c r="A65" s="238" t="s">
        <v>1</v>
      </c>
      <c r="B65" s="239"/>
      <c r="C65" s="239"/>
      <c r="D65" s="239"/>
      <c r="E65" s="239"/>
    </row>
    <row r="81" spans="1:5" ht="18">
      <c r="A81" s="351" t="s">
        <v>336</v>
      </c>
    </row>
    <row r="82" spans="1:5" ht="14.4">
      <c r="A82" s="238" t="s">
        <v>0</v>
      </c>
      <c r="B82" s="239"/>
      <c r="C82" s="239"/>
      <c r="D82" s="239"/>
      <c r="E82" s="239"/>
    </row>
    <row r="83" spans="1:5">
      <c r="A83" s="358" t="s">
        <v>337</v>
      </c>
      <c r="B83" s="358"/>
      <c r="C83" s="358"/>
      <c r="D83" s="2"/>
    </row>
    <row r="84" spans="1:5">
      <c r="A84" s="242" t="s">
        <v>338</v>
      </c>
      <c r="B84" s="242"/>
      <c r="C84" s="242"/>
      <c r="D84" s="2"/>
    </row>
    <row r="85" spans="1:5">
      <c r="C85" s="352"/>
      <c r="D85" s="352"/>
    </row>
    <row r="87" spans="1:5" ht="14.4">
      <c r="A87" s="238" t="s">
        <v>1</v>
      </c>
      <c r="B87" s="239"/>
      <c r="C87" s="239"/>
      <c r="D87" s="239"/>
      <c r="E87" s="239"/>
    </row>
    <row r="102" spans="1:7">
      <c r="A102" s="349" t="s">
        <v>339</v>
      </c>
      <c r="B102" s="349"/>
      <c r="C102" s="349"/>
      <c r="D102" s="349"/>
      <c r="E102" s="349"/>
      <c r="F102" s="349"/>
      <c r="G102" s="349"/>
    </row>
    <row r="103" spans="1:7">
      <c r="A103" s="349"/>
      <c r="B103" s="349"/>
      <c r="C103" s="349"/>
      <c r="D103" s="349"/>
      <c r="E103" s="349"/>
      <c r="F103" s="349"/>
      <c r="G103" s="349"/>
    </row>
    <row r="104" spans="1:7" ht="21" customHeight="1">
      <c r="A104" s="349"/>
      <c r="B104" s="349"/>
      <c r="C104" s="349"/>
      <c r="D104" s="349"/>
      <c r="E104" s="349"/>
      <c r="F104" s="349"/>
      <c r="G104" s="349"/>
    </row>
    <row r="107" spans="1:7" ht="15.6">
      <c r="A107" s="351" t="s">
        <v>340</v>
      </c>
    </row>
    <row r="108" spans="1:7" ht="14.55" customHeight="1">
      <c r="A108" s="238" t="s">
        <v>1</v>
      </c>
      <c r="B108" s="239"/>
      <c r="C108" s="239"/>
      <c r="D108" s="239"/>
      <c r="E108" s="239"/>
    </row>
    <row r="117" spans="1:8" ht="14.4">
      <c r="A117" s="359" t="s">
        <v>341</v>
      </c>
      <c r="B117" s="242"/>
      <c r="C117" s="242"/>
      <c r="D117" s="242"/>
      <c r="E117" s="242"/>
      <c r="F117" s="242"/>
      <c r="G117" s="242"/>
      <c r="H117" s="242"/>
    </row>
    <row r="118" spans="1:8" ht="14.4">
      <c r="A118" s="238" t="s">
        <v>0</v>
      </c>
      <c r="B118" s="239"/>
      <c r="C118" s="239"/>
      <c r="D118" s="239"/>
      <c r="E118" s="239"/>
    </row>
    <row r="119" spans="1:8">
      <c r="A119" t="s">
        <v>342</v>
      </c>
      <c r="B119" s="2"/>
    </row>
    <row r="120" spans="1:8">
      <c r="B120" s="352"/>
    </row>
    <row r="122" spans="1:8" ht="14.4">
      <c r="A122" s="238" t="s">
        <v>1</v>
      </c>
      <c r="B122" s="239"/>
      <c r="C122" s="239"/>
      <c r="D122" s="239"/>
      <c r="E122" s="239"/>
    </row>
  </sheetData>
  <mergeCells count="21">
    <mergeCell ref="A117:H117"/>
    <mergeCell ref="A118:E118"/>
    <mergeCell ref="A122:E122"/>
    <mergeCell ref="A82:E82"/>
    <mergeCell ref="A83:C83"/>
    <mergeCell ref="A84:C84"/>
    <mergeCell ref="A87:E87"/>
    <mergeCell ref="A102:G104"/>
    <mergeCell ref="A108:E108"/>
    <mergeCell ref="A36:F36"/>
    <mergeCell ref="A48:E48"/>
    <mergeCell ref="A49:B49"/>
    <mergeCell ref="A52:E52"/>
    <mergeCell ref="A61:E61"/>
    <mergeCell ref="A65:E65"/>
    <mergeCell ref="A1:G4"/>
    <mergeCell ref="A10:E10"/>
    <mergeCell ref="A14:E14"/>
    <mergeCell ref="A22:E22"/>
    <mergeCell ref="A23:B23"/>
    <mergeCell ref="A26:E26"/>
  </mergeCells>
  <pageMargins left="0.7" right="0.7" top="0.75" bottom="0.75" header="0.3" footer="0.3"/>
  <pageSetup orientation="portrait" horizontalDpi="240" verticalDpi="240"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A141087-1FC0-46DC-BFC0-D7F83FECC80E}">
  <dimension ref="A1:E53"/>
  <sheetViews>
    <sheetView workbookViewId="0">
      <selection activeCell="L53" sqref="L53"/>
    </sheetView>
  </sheetViews>
  <sheetFormatPr defaultColWidth="8.796875" defaultRowHeight="13.8"/>
  <cols>
    <col min="1" max="2" width="11.19921875" customWidth="1"/>
  </cols>
  <sheetData>
    <row r="1" spans="1:5" ht="13.95" customHeight="1">
      <c r="A1" s="360" t="s">
        <v>343</v>
      </c>
      <c r="B1" s="360" t="s">
        <v>344</v>
      </c>
      <c r="C1" s="360" t="s">
        <v>345</v>
      </c>
      <c r="D1" s="158"/>
      <c r="E1" s="158"/>
    </row>
    <row r="2" spans="1:5" ht="13.95" customHeight="1">
      <c r="A2" s="360">
        <v>1</v>
      </c>
      <c r="B2" s="361">
        <v>2.1000000000000001E-2</v>
      </c>
      <c r="C2" s="361">
        <v>-5.0000000000000001E-3</v>
      </c>
      <c r="D2" s="158"/>
      <c r="E2" s="158"/>
    </row>
    <row r="3" spans="1:5" ht="13.95" customHeight="1">
      <c r="A3" s="360">
        <v>2</v>
      </c>
      <c r="B3" s="361">
        <v>0.10199999999999999</v>
      </c>
      <c r="C3" s="361">
        <v>0.02</v>
      </c>
      <c r="D3" s="350"/>
      <c r="E3" s="158"/>
    </row>
    <row r="4" spans="1:5" ht="13.95" customHeight="1">
      <c r="A4" s="360">
        <v>3</v>
      </c>
      <c r="B4" s="361">
        <v>0.20100000000000001</v>
      </c>
      <c r="C4" s="361">
        <v>7.8E-2</v>
      </c>
      <c r="D4" s="158"/>
      <c r="E4" s="158"/>
    </row>
    <row r="5" spans="1:5" ht="13.95" customHeight="1">
      <c r="A5" s="360">
        <v>4</v>
      </c>
      <c r="B5" s="361">
        <v>-4.3999999999999997E-2</v>
      </c>
      <c r="C5" s="361">
        <v>-1.7999999999999999E-2</v>
      </c>
      <c r="D5" s="158"/>
      <c r="E5" s="158"/>
    </row>
    <row r="6" spans="1:5" ht="15.6">
      <c r="A6" s="360">
        <v>5</v>
      </c>
      <c r="B6" s="361">
        <v>0.19700000000000001</v>
      </c>
      <c r="C6" s="361">
        <v>3.7999999999999999E-2</v>
      </c>
      <c r="D6" s="158"/>
      <c r="E6" s="158"/>
    </row>
    <row r="7" spans="1:5" ht="15.6">
      <c r="A7" s="360">
        <v>6</v>
      </c>
      <c r="B7" s="361">
        <v>5.5E-2</v>
      </c>
      <c r="C7" s="361">
        <v>0.01</v>
      </c>
      <c r="D7" s="158"/>
      <c r="E7" s="158"/>
    </row>
    <row r="8" spans="1:5" ht="15.6">
      <c r="A8" s="360">
        <v>7</v>
      </c>
      <c r="B8" s="361">
        <v>-7.4999999999999997E-2</v>
      </c>
      <c r="C8" s="361">
        <v>2.4E-2</v>
      </c>
      <c r="D8" s="158"/>
      <c r="E8" s="158"/>
    </row>
    <row r="9" spans="1:5" ht="14.55" customHeight="1">
      <c r="A9" s="360">
        <v>8</v>
      </c>
      <c r="B9" s="361">
        <v>0.106</v>
      </c>
      <c r="C9" s="361">
        <v>0</v>
      </c>
      <c r="D9" s="158"/>
      <c r="E9" s="158"/>
    </row>
    <row r="10" spans="1:5" ht="15.6">
      <c r="A10" s="360">
        <v>9</v>
      </c>
      <c r="B10" s="361">
        <v>0.30399999999999999</v>
      </c>
      <c r="C10" s="361">
        <v>-1.9E-2</v>
      </c>
      <c r="D10" s="158"/>
      <c r="E10" s="158"/>
    </row>
    <row r="11" spans="1:5" ht="15.6">
      <c r="A11" s="360">
        <v>10</v>
      </c>
      <c r="B11" s="361">
        <v>-1.7000000000000001E-2</v>
      </c>
      <c r="C11" s="361">
        <v>5.0000000000000001E-3</v>
      </c>
      <c r="D11" s="158"/>
      <c r="E11" s="158"/>
    </row>
    <row r="12" spans="1:5" ht="15.6">
      <c r="A12" s="362"/>
      <c r="B12" s="363"/>
      <c r="C12" s="363"/>
      <c r="D12" s="158"/>
      <c r="E12" s="158"/>
    </row>
    <row r="13" spans="1:5" ht="15.6">
      <c r="A13" s="158"/>
      <c r="B13" s="158"/>
      <c r="C13" s="158"/>
      <c r="D13" s="158"/>
      <c r="E13" s="158"/>
    </row>
    <row r="14" spans="1:5" ht="18">
      <c r="A14" s="158" t="s">
        <v>346</v>
      </c>
      <c r="B14" s="158"/>
      <c r="C14" s="158"/>
      <c r="D14" s="158"/>
      <c r="E14" s="158"/>
    </row>
    <row r="15" spans="1:5" ht="15.6">
      <c r="A15" s="158"/>
      <c r="B15" s="158"/>
      <c r="C15" s="158"/>
      <c r="D15" s="158"/>
      <c r="E15" s="158"/>
    </row>
    <row r="16" spans="1:5" ht="15.6">
      <c r="A16" s="364" t="s">
        <v>347</v>
      </c>
      <c r="B16" s="364"/>
      <c r="C16" s="158"/>
      <c r="D16" s="158"/>
      <c r="E16" s="158"/>
    </row>
    <row r="17" spans="1:5" ht="14.4">
      <c r="A17" s="238" t="s">
        <v>0</v>
      </c>
      <c r="B17" s="239"/>
      <c r="C17" s="239"/>
      <c r="D17" s="239"/>
      <c r="E17" s="239"/>
    </row>
    <row r="18" spans="1:5">
      <c r="A18" s="365" t="s">
        <v>348</v>
      </c>
      <c r="B18" s="358"/>
      <c r="C18" s="2"/>
    </row>
    <row r="19" spans="1:5">
      <c r="A19" s="366"/>
      <c r="B19" s="182"/>
      <c r="C19" s="352"/>
    </row>
    <row r="21" spans="1:5" ht="14.4">
      <c r="A21" s="238" t="s">
        <v>1</v>
      </c>
      <c r="B21" s="239"/>
      <c r="C21" s="239"/>
      <c r="D21" s="239"/>
      <c r="E21" s="239"/>
    </row>
    <row r="32" spans="1:5" ht="14.4">
      <c r="A32" s="367" t="s">
        <v>349</v>
      </c>
      <c r="B32" s="368"/>
      <c r="C32" s="368"/>
    </row>
    <row r="33" spans="1:5" ht="14.4">
      <c r="A33" s="238" t="s">
        <v>0</v>
      </c>
      <c r="B33" s="239"/>
      <c r="C33" s="239"/>
      <c r="D33" s="239"/>
      <c r="E33" s="239"/>
    </row>
    <row r="34" spans="1:5">
      <c r="A34" s="369" t="s">
        <v>350</v>
      </c>
      <c r="B34" s="242"/>
      <c r="C34" s="2"/>
    </row>
    <row r="35" spans="1:5">
      <c r="A35" s="366"/>
      <c r="B35" s="182"/>
      <c r="C35" s="352"/>
    </row>
    <row r="37" spans="1:5" ht="14.4">
      <c r="A37" s="238" t="s">
        <v>1</v>
      </c>
      <c r="B37" s="239"/>
      <c r="C37" s="239"/>
      <c r="D37" s="239"/>
      <c r="E37" s="239"/>
    </row>
    <row r="48" spans="1:5" ht="14.4">
      <c r="A48" s="367" t="s">
        <v>351</v>
      </c>
      <c r="B48" s="368"/>
      <c r="C48" s="368"/>
    </row>
    <row r="49" spans="1:5" ht="14.4">
      <c r="A49" s="238" t="s">
        <v>0</v>
      </c>
      <c r="B49" s="239"/>
      <c r="C49" s="239"/>
      <c r="D49" s="239"/>
      <c r="E49" s="239"/>
    </row>
    <row r="50" spans="1:5">
      <c r="A50" s="369" t="s">
        <v>352</v>
      </c>
      <c r="B50" s="242"/>
      <c r="C50" s="2"/>
    </row>
    <row r="51" spans="1:5">
      <c r="A51" s="366"/>
      <c r="B51" s="182"/>
      <c r="C51" s="352"/>
    </row>
    <row r="53" spans="1:5" ht="14.4">
      <c r="A53" s="238" t="s">
        <v>1</v>
      </c>
      <c r="B53" s="239"/>
      <c r="C53" s="239"/>
      <c r="D53" s="239"/>
      <c r="E53" s="239"/>
    </row>
  </sheetData>
  <mergeCells count="12">
    <mergeCell ref="A34:B34"/>
    <mergeCell ref="A37:E37"/>
    <mergeCell ref="A48:C48"/>
    <mergeCell ref="A49:E49"/>
    <mergeCell ref="A50:B50"/>
    <mergeCell ref="A53:E53"/>
    <mergeCell ref="A16:B16"/>
    <mergeCell ref="A17:E17"/>
    <mergeCell ref="A18:B18"/>
    <mergeCell ref="A21:E21"/>
    <mergeCell ref="A32:C32"/>
    <mergeCell ref="A33:E33"/>
  </mergeCells>
  <pageMargins left="0.7" right="0.7" top="0.75" bottom="0.75" header="0.3" footer="0.3"/>
  <pageSetup orientation="portrait" horizontalDpi="240" verticalDpi="240"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AFA7CEE-88FC-4625-9E6E-4B1B8FCB231F}">
  <dimension ref="A1:H49"/>
  <sheetViews>
    <sheetView workbookViewId="0">
      <selection activeCell="L53" sqref="L53"/>
    </sheetView>
  </sheetViews>
  <sheetFormatPr defaultColWidth="8.796875" defaultRowHeight="13.8"/>
  <cols>
    <col min="3" max="3" width="12.5" customWidth="1"/>
  </cols>
  <sheetData>
    <row r="1" spans="1:8" ht="14.4">
      <c r="A1" s="359" t="s">
        <v>353</v>
      </c>
      <c r="B1" s="242"/>
      <c r="C1" s="242"/>
      <c r="D1" s="242"/>
      <c r="E1" s="242"/>
      <c r="F1" s="242"/>
      <c r="G1" s="242"/>
      <c r="H1" s="242"/>
    </row>
    <row r="2" spans="1:8" ht="15.6">
      <c r="A2" s="370"/>
      <c r="B2" s="182"/>
      <c r="C2" s="182"/>
      <c r="D2" s="182"/>
      <c r="E2" s="182"/>
      <c r="F2" s="182"/>
      <c r="G2" s="182"/>
      <c r="H2" s="182"/>
    </row>
    <row r="3" spans="1:8" ht="15.6">
      <c r="A3" s="370"/>
      <c r="B3" s="182"/>
      <c r="C3" s="182"/>
      <c r="D3" s="182"/>
      <c r="E3" s="182"/>
      <c r="F3" s="182"/>
      <c r="G3" s="182"/>
      <c r="H3" s="182"/>
    </row>
    <row r="4" spans="1:8">
      <c r="A4" s="359" t="s">
        <v>354</v>
      </c>
      <c r="B4" s="242"/>
      <c r="C4" s="242"/>
      <c r="D4" s="242"/>
      <c r="E4" s="242"/>
      <c r="F4" s="242"/>
      <c r="G4" s="242"/>
      <c r="H4" s="242"/>
    </row>
    <row r="5" spans="1:8">
      <c r="A5" s="242"/>
      <c r="B5" s="242"/>
      <c r="C5" s="242"/>
      <c r="D5" s="242"/>
      <c r="E5" s="242"/>
      <c r="F5" s="242"/>
      <c r="G5" s="242"/>
      <c r="H5" s="242"/>
    </row>
    <row r="6" spans="1:8" ht="23.55" customHeight="1">
      <c r="A6" s="242"/>
      <c r="B6" s="242"/>
      <c r="C6" s="242"/>
      <c r="D6" s="242"/>
      <c r="E6" s="242"/>
      <c r="F6" s="242"/>
      <c r="G6" s="242"/>
      <c r="H6" s="242"/>
    </row>
    <row r="7" spans="1:8" ht="14.4">
      <c r="A7" s="238" t="s">
        <v>0</v>
      </c>
      <c r="B7" s="239"/>
      <c r="C7" s="239"/>
      <c r="D7" s="239"/>
      <c r="E7" s="239"/>
    </row>
    <row r="8" spans="1:8">
      <c r="A8" s="358" t="s">
        <v>355</v>
      </c>
      <c r="B8" s="358"/>
      <c r="C8" s="358"/>
      <c r="D8" s="2"/>
    </row>
    <row r="9" spans="1:8">
      <c r="A9" s="182"/>
      <c r="B9" s="182"/>
      <c r="C9" s="182"/>
      <c r="D9" s="352"/>
    </row>
    <row r="11" spans="1:8" ht="14.4">
      <c r="A11" s="238" t="s">
        <v>1</v>
      </c>
      <c r="B11" s="239"/>
      <c r="C11" s="239"/>
      <c r="D11" s="239"/>
      <c r="E11" s="239"/>
    </row>
    <row r="23" spans="1:5" ht="15.6">
      <c r="A23" s="158" t="s">
        <v>356</v>
      </c>
      <c r="B23" s="158"/>
      <c r="C23" s="158"/>
      <c r="D23" s="158"/>
      <c r="E23" s="158"/>
    </row>
    <row r="24" spans="1:5" ht="15.6">
      <c r="A24" s="158"/>
      <c r="B24" s="158"/>
      <c r="C24" s="158"/>
      <c r="D24" s="158"/>
      <c r="E24" s="158"/>
    </row>
    <row r="25" spans="1:5" ht="15.6">
      <c r="A25" s="158" t="s">
        <v>357</v>
      </c>
      <c r="B25" s="158"/>
      <c r="C25" s="158"/>
      <c r="D25" s="158"/>
      <c r="E25" s="158"/>
    </row>
    <row r="26" spans="1:5" ht="14.4">
      <c r="A26" s="238" t="s">
        <v>0</v>
      </c>
      <c r="B26" s="239"/>
      <c r="C26" s="239"/>
      <c r="D26" s="239"/>
      <c r="E26" s="239"/>
    </row>
    <row r="27" spans="1:5">
      <c r="A27" t="s">
        <v>358</v>
      </c>
      <c r="B27" s="2"/>
      <c r="C27" t="s">
        <v>359</v>
      </c>
      <c r="D27" s="2"/>
    </row>
    <row r="28" spans="1:5">
      <c r="B28" s="352"/>
      <c r="C28" s="352"/>
      <c r="D28" s="352"/>
    </row>
    <row r="30" spans="1:5" ht="14.4">
      <c r="A30" s="238" t="s">
        <v>1</v>
      </c>
      <c r="B30" s="239"/>
      <c r="C30" s="239"/>
      <c r="D30" s="239"/>
      <c r="E30" s="239"/>
    </row>
    <row r="44" spans="1:5" ht="15.6">
      <c r="A44" s="158" t="s">
        <v>360</v>
      </c>
    </row>
    <row r="45" spans="1:5" ht="14.4">
      <c r="A45" s="238" t="s">
        <v>0</v>
      </c>
      <c r="B45" s="239"/>
      <c r="C45" s="239"/>
      <c r="D45" s="239"/>
      <c r="E45" s="239"/>
    </row>
    <row r="46" spans="1:5">
      <c r="A46" t="s">
        <v>361</v>
      </c>
      <c r="B46" s="2"/>
      <c r="C46" t="s">
        <v>362</v>
      </c>
      <c r="D46" s="2"/>
    </row>
    <row r="49" spans="1:5" ht="14.4">
      <c r="A49" s="238" t="s">
        <v>1</v>
      </c>
      <c r="B49" s="239"/>
      <c r="C49" s="239"/>
      <c r="D49" s="239"/>
      <c r="E49" s="239"/>
    </row>
  </sheetData>
  <mergeCells count="9">
    <mergeCell ref="A30:E30"/>
    <mergeCell ref="A45:E45"/>
    <mergeCell ref="A49:E49"/>
    <mergeCell ref="A1:H1"/>
    <mergeCell ref="A4:H6"/>
    <mergeCell ref="A7:E7"/>
    <mergeCell ref="A8:C8"/>
    <mergeCell ref="A11:E11"/>
    <mergeCell ref="A26:E26"/>
  </mergeCells>
  <pageMargins left="0.7" right="0.7" top="0.75" bottom="0.75" header="0.3" footer="0.3"/>
  <pageSetup orientation="portrait" horizontalDpi="240" verticalDpi="240"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913246-4695-4268-B0ED-D9516E374D2F}">
  <dimension ref="A1:G8"/>
  <sheetViews>
    <sheetView workbookViewId="0">
      <selection activeCell="L53" sqref="L53"/>
    </sheetView>
  </sheetViews>
  <sheetFormatPr defaultColWidth="8.796875" defaultRowHeight="13.8"/>
  <cols>
    <col min="1" max="1" width="14.5" customWidth="1"/>
  </cols>
  <sheetData>
    <row r="1" spans="1:7">
      <c r="A1" s="242" t="s">
        <v>363</v>
      </c>
      <c r="B1" s="242"/>
      <c r="C1" s="242"/>
      <c r="D1" s="242"/>
      <c r="E1" s="242"/>
      <c r="F1" s="242"/>
      <c r="G1" s="242"/>
    </row>
    <row r="4" spans="1:7" ht="14.4">
      <c r="A4" s="238" t="s">
        <v>0</v>
      </c>
      <c r="B4" s="239"/>
      <c r="C4" s="239"/>
      <c r="D4" s="239"/>
      <c r="E4" s="239"/>
    </row>
    <row r="5" spans="1:7">
      <c r="A5" t="s">
        <v>211</v>
      </c>
      <c r="C5" s="2"/>
    </row>
    <row r="8" spans="1:7" ht="14.4">
      <c r="A8" s="238" t="s">
        <v>1</v>
      </c>
      <c r="B8" s="239"/>
      <c r="C8" s="239"/>
      <c r="D8" s="239"/>
      <c r="E8" s="239"/>
    </row>
  </sheetData>
  <mergeCells count="3">
    <mergeCell ref="A1:G1"/>
    <mergeCell ref="A4:E4"/>
    <mergeCell ref="A8:E8"/>
  </mergeCells>
  <pageMargins left="0.7" right="0.7" top="0.75" bottom="0.75" header="0.3" footer="0.3"/>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7F9506-0F0F-40CD-AC68-F9D2B1AB51A8}">
  <dimension ref="A1:I38"/>
  <sheetViews>
    <sheetView workbookViewId="0">
      <selection activeCell="L53" sqref="L53"/>
    </sheetView>
  </sheetViews>
  <sheetFormatPr defaultColWidth="8.796875" defaultRowHeight="13.8"/>
  <cols>
    <col min="2" max="2" width="23.19921875" customWidth="1"/>
    <col min="3" max="3" width="19.69921875" customWidth="1"/>
    <col min="4" max="4" width="11.19921875" customWidth="1"/>
  </cols>
  <sheetData>
    <row r="1" spans="1:9">
      <c r="A1" t="s">
        <v>364</v>
      </c>
    </row>
    <row r="2" spans="1:9">
      <c r="A2" t="s">
        <v>365</v>
      </c>
    </row>
    <row r="3" spans="1:9">
      <c r="A3" t="s">
        <v>366</v>
      </c>
    </row>
    <row r="4" spans="1:9">
      <c r="A4" t="s">
        <v>367</v>
      </c>
    </row>
    <row r="6" spans="1:9" ht="14.4" thickBot="1">
      <c r="A6" s="371"/>
    </row>
    <row r="7" spans="1:9" ht="28.2" thickBot="1">
      <c r="A7" s="372" t="s">
        <v>368</v>
      </c>
      <c r="B7" s="373" t="s">
        <v>369</v>
      </c>
      <c r="C7" s="373" t="s">
        <v>370</v>
      </c>
      <c r="D7" s="373" t="s">
        <v>371</v>
      </c>
    </row>
    <row r="8" spans="1:9" ht="14.4" thickBot="1">
      <c r="A8" s="374" t="s">
        <v>372</v>
      </c>
      <c r="B8" s="375">
        <v>595</v>
      </c>
      <c r="C8" s="376">
        <v>1335</v>
      </c>
      <c r="D8" s="375">
        <v>2</v>
      </c>
    </row>
    <row r="9" spans="1:9" ht="14.4" thickBot="1">
      <c r="A9" s="374" t="s">
        <v>373</v>
      </c>
      <c r="B9" s="375">
        <v>611</v>
      </c>
      <c r="C9" s="376">
        <v>1609</v>
      </c>
      <c r="D9" s="375">
        <v>4</v>
      </c>
    </row>
    <row r="10" spans="1:9" ht="14.4" thickBot="1">
      <c r="A10" s="374" t="s">
        <v>374</v>
      </c>
      <c r="B10" s="375">
        <v>619</v>
      </c>
      <c r="C10" s="376">
        <v>1579</v>
      </c>
      <c r="D10" s="375">
        <v>6</v>
      </c>
    </row>
    <row r="12" spans="1:9" ht="31.2" customHeight="1">
      <c r="A12" s="377" t="s">
        <v>375</v>
      </c>
      <c r="B12" s="378"/>
      <c r="C12" s="378"/>
      <c r="D12" s="378"/>
      <c r="E12" s="378"/>
      <c r="F12" s="378"/>
      <c r="G12" s="242"/>
      <c r="H12" s="242"/>
      <c r="I12" s="242"/>
    </row>
    <row r="13" spans="1:9" ht="13.95" customHeight="1">
      <c r="A13" s="377" t="s">
        <v>376</v>
      </c>
      <c r="B13" s="378"/>
      <c r="C13" s="378"/>
      <c r="D13" s="378"/>
      <c r="E13" s="378"/>
      <c r="F13" s="378"/>
    </row>
    <row r="14" spans="1:9" ht="13.95" customHeight="1">
      <c r="A14" s="379"/>
      <c r="B14" s="380"/>
      <c r="C14" s="380"/>
      <c r="D14" s="380"/>
      <c r="E14" s="380"/>
      <c r="F14" s="380"/>
    </row>
    <row r="15" spans="1:9" ht="14.4">
      <c r="A15" s="238" t="s">
        <v>0</v>
      </c>
      <c r="B15" s="239"/>
      <c r="C15" s="239"/>
      <c r="D15" s="239"/>
      <c r="E15" s="239"/>
    </row>
    <row r="16" spans="1:9">
      <c r="A16" t="s">
        <v>211</v>
      </c>
      <c r="C16" s="2"/>
    </row>
    <row r="19" spans="1:6" ht="14.4">
      <c r="A19" s="238" t="s">
        <v>1</v>
      </c>
      <c r="B19" s="239"/>
      <c r="C19" s="239"/>
      <c r="D19" s="239"/>
      <c r="E19" s="239"/>
    </row>
    <row r="32" spans="1:6">
      <c r="A32" s="377" t="s">
        <v>377</v>
      </c>
      <c r="B32" s="378"/>
      <c r="C32" s="378"/>
      <c r="D32" s="378"/>
      <c r="E32" s="378"/>
      <c r="F32" s="378"/>
    </row>
    <row r="33" spans="1:6">
      <c r="A33" s="379"/>
      <c r="B33" s="380"/>
      <c r="C33" s="380"/>
      <c r="D33" s="380"/>
      <c r="E33" s="380"/>
      <c r="F33" s="380"/>
    </row>
    <row r="34" spans="1:6" ht="14.4">
      <c r="A34" s="238" t="s">
        <v>0</v>
      </c>
      <c r="B34" s="239"/>
      <c r="C34" s="239"/>
      <c r="D34" s="239"/>
      <c r="E34" s="239"/>
    </row>
    <row r="35" spans="1:6">
      <c r="A35" t="s">
        <v>211</v>
      </c>
      <c r="C35" s="2"/>
    </row>
    <row r="38" spans="1:6" ht="14.4">
      <c r="A38" s="238" t="s">
        <v>1</v>
      </c>
      <c r="B38" s="239"/>
      <c r="C38" s="239"/>
      <c r="D38" s="239"/>
      <c r="E38" s="239"/>
    </row>
  </sheetData>
  <mergeCells count="7">
    <mergeCell ref="A38:E38"/>
    <mergeCell ref="A12:I12"/>
    <mergeCell ref="A13:F13"/>
    <mergeCell ref="A15:E15"/>
    <mergeCell ref="A19:E19"/>
    <mergeCell ref="A32:F32"/>
    <mergeCell ref="A34:E34"/>
  </mergeCells>
  <pageMargins left="0.7" right="0.7" top="0.75" bottom="0.75" header="0.3" footer="0.3"/>
  <pageSetup orientation="portrait" horizontalDpi="240" verticalDpi="240"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B5C41C-C850-41D8-9EE4-33D182A49A5A}">
  <sheetPr>
    <tabColor theme="9" tint="-0.249977111117893"/>
  </sheetPr>
  <dimension ref="A1:I47"/>
  <sheetViews>
    <sheetView workbookViewId="0">
      <selection activeCell="L53" sqref="L53"/>
    </sheetView>
  </sheetViews>
  <sheetFormatPr defaultColWidth="8.796875" defaultRowHeight="13.8"/>
  <cols>
    <col min="1" max="1" width="18.296875" customWidth="1"/>
    <col min="2" max="2" width="23.19921875" customWidth="1"/>
    <col min="3" max="3" width="19.69921875" customWidth="1"/>
    <col min="4" max="4" width="11.19921875" customWidth="1"/>
  </cols>
  <sheetData>
    <row r="1" spans="1:9">
      <c r="A1" t="s">
        <v>364</v>
      </c>
    </row>
    <row r="2" spans="1:9">
      <c r="A2" t="s">
        <v>365</v>
      </c>
    </row>
    <row r="3" spans="1:9">
      <c r="A3" t="s">
        <v>366</v>
      </c>
    </row>
    <row r="4" spans="1:9">
      <c r="A4" t="s">
        <v>367</v>
      </c>
    </row>
    <row r="6" spans="1:9" ht="14.4" thickBot="1">
      <c r="A6" s="371"/>
    </row>
    <row r="7" spans="1:9" ht="28.2" thickBot="1">
      <c r="A7" s="372" t="s">
        <v>368</v>
      </c>
      <c r="B7" s="373" t="s">
        <v>369</v>
      </c>
      <c r="C7" s="373" t="s">
        <v>370</v>
      </c>
      <c r="D7" s="373" t="s">
        <v>371</v>
      </c>
    </row>
    <row r="8" spans="1:9" ht="14.4" thickBot="1">
      <c r="A8" s="374" t="s">
        <v>372</v>
      </c>
      <c r="B8" s="375">
        <v>595</v>
      </c>
      <c r="C8" s="376">
        <v>1335</v>
      </c>
      <c r="D8" s="375">
        <v>2</v>
      </c>
    </row>
    <row r="9" spans="1:9" ht="14.4" thickBot="1">
      <c r="A9" s="374" t="s">
        <v>373</v>
      </c>
      <c r="B9" s="375">
        <v>611</v>
      </c>
      <c r="C9" s="376">
        <v>1609</v>
      </c>
      <c r="D9" s="375">
        <v>4</v>
      </c>
    </row>
    <row r="10" spans="1:9" ht="14.4" thickBot="1">
      <c r="A10" s="374" t="s">
        <v>374</v>
      </c>
      <c r="B10" s="375">
        <v>619</v>
      </c>
      <c r="C10" s="376">
        <v>1579</v>
      </c>
      <c r="D10" s="375">
        <v>6</v>
      </c>
    </row>
    <row r="12" spans="1:9" ht="31.2" customHeight="1">
      <c r="A12" s="377" t="s">
        <v>375</v>
      </c>
      <c r="B12" s="378"/>
      <c r="C12" s="378"/>
      <c r="D12" s="378"/>
      <c r="E12" s="378"/>
      <c r="F12" s="378"/>
      <c r="G12" s="242"/>
      <c r="H12" s="242"/>
      <c r="I12" s="242"/>
    </row>
    <row r="13" spans="1:9" ht="13.95" customHeight="1">
      <c r="A13" s="377" t="s">
        <v>376</v>
      </c>
      <c r="B13" s="378"/>
      <c r="C13" s="378"/>
      <c r="D13" s="378"/>
      <c r="E13" s="378"/>
      <c r="F13" s="378"/>
    </row>
    <row r="14" spans="1:9" ht="13.95" customHeight="1">
      <c r="A14" s="379"/>
      <c r="B14" s="380"/>
      <c r="C14" s="380"/>
      <c r="D14" s="380"/>
      <c r="E14" s="380"/>
      <c r="F14" s="380"/>
    </row>
    <row r="15" spans="1:9" ht="14.4">
      <c r="A15" s="238" t="s">
        <v>0</v>
      </c>
      <c r="B15" s="239"/>
      <c r="C15" s="239"/>
      <c r="D15" s="239"/>
      <c r="E15" s="239"/>
    </row>
    <row r="16" spans="1:9">
      <c r="A16" t="s">
        <v>211</v>
      </c>
      <c r="C16" s="2" t="s">
        <v>373</v>
      </c>
    </row>
    <row r="19" spans="1:6" ht="14.4">
      <c r="A19" s="238" t="s">
        <v>1</v>
      </c>
      <c r="B19" s="239"/>
      <c r="C19" s="239"/>
      <c r="D19" s="239"/>
      <c r="E19" s="239"/>
    </row>
    <row r="21" spans="1:6">
      <c r="A21" s="381"/>
      <c r="B21" s="381"/>
      <c r="C21" s="381"/>
      <c r="D21" s="382"/>
      <c r="E21" s="383" t="s">
        <v>378</v>
      </c>
      <c r="F21" s="383" t="s">
        <v>378</v>
      </c>
    </row>
    <row r="22" spans="1:6" ht="27.6">
      <c r="A22" s="384" t="s">
        <v>368</v>
      </c>
      <c r="B22" s="384" t="s">
        <v>369</v>
      </c>
      <c r="C22" s="384" t="s">
        <v>370</v>
      </c>
      <c r="D22" s="384" t="s">
        <v>371</v>
      </c>
      <c r="E22" s="384" t="s">
        <v>379</v>
      </c>
      <c r="F22" s="384" t="s">
        <v>380</v>
      </c>
    </row>
    <row r="23" spans="1:6">
      <c r="A23" s="384" t="s">
        <v>372</v>
      </c>
      <c r="B23" s="385">
        <v>595</v>
      </c>
      <c r="C23" s="386">
        <v>1335</v>
      </c>
      <c r="D23" s="387">
        <v>2</v>
      </c>
      <c r="E23" s="388">
        <f>C23-D23</f>
        <v>1333</v>
      </c>
      <c r="F23" s="388">
        <f>C23-(D23*LOG($B$8))/2</f>
        <v>1332.2254830342715</v>
      </c>
    </row>
    <row r="24" spans="1:6">
      <c r="A24" s="384" t="s">
        <v>381</v>
      </c>
      <c r="B24" s="385">
        <v>611</v>
      </c>
      <c r="C24" s="386">
        <v>1609</v>
      </c>
      <c r="D24" s="387">
        <v>4</v>
      </c>
      <c r="E24" s="389">
        <f>C24-D24</f>
        <v>1605</v>
      </c>
      <c r="F24" s="389">
        <f>C24-(D24*LOG($B$8))/2</f>
        <v>1603.4509660685428</v>
      </c>
    </row>
    <row r="25" spans="1:6">
      <c r="A25" s="384" t="s">
        <v>374</v>
      </c>
      <c r="B25" s="385">
        <v>619</v>
      </c>
      <c r="C25" s="386">
        <v>1579</v>
      </c>
      <c r="D25" s="387">
        <v>6</v>
      </c>
      <c r="E25" s="388">
        <f>C25-D25</f>
        <v>1573</v>
      </c>
      <c r="F25" s="388">
        <f>C25-(D25*LOG($B$8))/2</f>
        <v>1570.6764491028143</v>
      </c>
    </row>
    <row r="27" spans="1:6">
      <c r="A27" s="390"/>
    </row>
    <row r="28" spans="1:6">
      <c r="A28" s="390" t="s">
        <v>382</v>
      </c>
    </row>
    <row r="29" spans="1:6">
      <c r="A29" s="390" t="s">
        <v>383</v>
      </c>
    </row>
    <row r="32" spans="1:6">
      <c r="A32" s="377" t="s">
        <v>377</v>
      </c>
      <c r="B32" s="378"/>
      <c r="C32" s="378"/>
      <c r="D32" s="378"/>
      <c r="E32" s="378"/>
      <c r="F32" s="378"/>
    </row>
    <row r="33" spans="1:6">
      <c r="A33" s="379"/>
      <c r="B33" s="380"/>
      <c r="C33" s="380"/>
      <c r="D33" s="380"/>
      <c r="E33" s="380"/>
      <c r="F33" s="380"/>
    </row>
    <row r="34" spans="1:6" ht="14.4">
      <c r="A34" s="238" t="s">
        <v>0</v>
      </c>
      <c r="B34" s="239"/>
      <c r="C34" s="239"/>
      <c r="D34" s="239"/>
      <c r="E34" s="239"/>
    </row>
    <row r="35" spans="1:6">
      <c r="A35" t="s">
        <v>211</v>
      </c>
      <c r="C35" s="2" t="s">
        <v>374</v>
      </c>
    </row>
    <row r="38" spans="1:6" ht="14.4">
      <c r="A38" s="238" t="s">
        <v>1</v>
      </c>
      <c r="B38" s="239"/>
      <c r="C38" s="239"/>
      <c r="D38" s="239"/>
      <c r="E38" s="239"/>
    </row>
    <row r="40" spans="1:6">
      <c r="A40" s="381"/>
      <c r="B40" s="381"/>
      <c r="C40" s="381"/>
      <c r="D40" s="382"/>
      <c r="E40" s="383" t="s">
        <v>384</v>
      </c>
      <c r="F40" s="383" t="s">
        <v>384</v>
      </c>
    </row>
    <row r="41" spans="1:6" ht="27.6">
      <c r="A41" s="384" t="s">
        <v>368</v>
      </c>
      <c r="B41" s="384" t="s">
        <v>369</v>
      </c>
      <c r="C41" s="384" t="s">
        <v>370</v>
      </c>
      <c r="D41" s="384" t="s">
        <v>371</v>
      </c>
      <c r="E41" s="384" t="s">
        <v>379</v>
      </c>
      <c r="F41" s="384" t="s">
        <v>380</v>
      </c>
    </row>
    <row r="42" spans="1:6">
      <c r="A42" s="384" t="s">
        <v>372</v>
      </c>
      <c r="B42" s="385">
        <v>595</v>
      </c>
      <c r="C42" s="386">
        <v>1335</v>
      </c>
      <c r="D42" s="387">
        <v>2</v>
      </c>
      <c r="E42" s="391">
        <f>B42-D42</f>
        <v>593</v>
      </c>
      <c r="F42" s="391">
        <f>B42-(D42*LOG($B$8))/2</f>
        <v>592.22548303427141</v>
      </c>
    </row>
    <row r="43" spans="1:6">
      <c r="A43" s="384" t="s">
        <v>381</v>
      </c>
      <c r="B43" s="385">
        <v>611</v>
      </c>
      <c r="C43" s="386">
        <v>1609</v>
      </c>
      <c r="D43" s="387">
        <v>4</v>
      </c>
      <c r="E43" s="391">
        <f>B43-D43</f>
        <v>607</v>
      </c>
      <c r="F43" s="391">
        <f>B43-(D43*LOG($B$8))/2</f>
        <v>605.45096606854293</v>
      </c>
    </row>
    <row r="44" spans="1:6">
      <c r="A44" s="384" t="s">
        <v>374</v>
      </c>
      <c r="B44" s="385">
        <v>619</v>
      </c>
      <c r="C44" s="386">
        <v>1579</v>
      </c>
      <c r="D44" s="387">
        <v>6</v>
      </c>
      <c r="E44" s="392">
        <f>B44-D44</f>
        <v>613</v>
      </c>
      <c r="F44" s="392">
        <f>B44-(D44*LOG($B$8))/2</f>
        <v>610.67644910281433</v>
      </c>
    </row>
    <row r="46" spans="1:6">
      <c r="A46" s="390" t="s">
        <v>382</v>
      </c>
    </row>
    <row r="47" spans="1:6">
      <c r="A47" s="390" t="s">
        <v>385</v>
      </c>
    </row>
  </sheetData>
  <mergeCells count="9">
    <mergeCell ref="A34:E34"/>
    <mergeCell ref="A38:E38"/>
    <mergeCell ref="A40:C40"/>
    <mergeCell ref="A12:I12"/>
    <mergeCell ref="A13:F13"/>
    <mergeCell ref="A15:E15"/>
    <mergeCell ref="A19:E19"/>
    <mergeCell ref="A21:C21"/>
    <mergeCell ref="A32:F32"/>
  </mergeCells>
  <pageMargins left="0.7" right="0.7" top="0.75" bottom="0.75" header="0.3" footer="0.3"/>
  <pageSetup orientation="portrait" horizontalDpi="240" verticalDpi="240"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D5FECC9-77B3-4B8A-A317-D446BAB79785}">
  <dimension ref="A1:G80"/>
  <sheetViews>
    <sheetView topLeftCell="A13" workbookViewId="0">
      <selection activeCell="L53" sqref="L53"/>
    </sheetView>
  </sheetViews>
  <sheetFormatPr defaultColWidth="8.796875" defaultRowHeight="13.8"/>
  <cols>
    <col min="1" max="1" width="27.5" customWidth="1"/>
    <col min="2" max="2" width="12" customWidth="1"/>
  </cols>
  <sheetData>
    <row r="1" spans="1:2">
      <c r="A1" s="393"/>
    </row>
    <row r="2" spans="1:2">
      <c r="A2" s="393"/>
    </row>
    <row r="3" spans="1:2" ht="15.6">
      <c r="A3" s="394"/>
      <c r="B3" s="395" t="s">
        <v>386</v>
      </c>
    </row>
    <row r="4" spans="1:2">
      <c r="A4" s="394" t="s">
        <v>387</v>
      </c>
      <c r="B4" s="396">
        <v>5000</v>
      </c>
    </row>
    <row r="5" spans="1:2">
      <c r="A5" s="394" t="s">
        <v>388</v>
      </c>
      <c r="B5" s="397">
        <v>202.8</v>
      </c>
    </row>
    <row r="6" spans="1:2">
      <c r="A6" s="394" t="s">
        <v>389</v>
      </c>
      <c r="B6" s="397">
        <v>624.29999999999995</v>
      </c>
    </row>
    <row r="7" spans="1:2">
      <c r="A7" s="394" t="s">
        <v>390</v>
      </c>
      <c r="B7" s="394">
        <v>20</v>
      </c>
    </row>
    <row r="8" spans="1:2">
      <c r="A8" s="394" t="s">
        <v>391</v>
      </c>
      <c r="B8" s="394">
        <v>19</v>
      </c>
    </row>
    <row r="9" spans="1:2">
      <c r="A9" s="394" t="s">
        <v>392</v>
      </c>
      <c r="B9" s="398">
        <v>1</v>
      </c>
    </row>
    <row r="10" spans="1:2">
      <c r="A10" s="394" t="s">
        <v>393</v>
      </c>
      <c r="B10" s="394">
        <v>0.04</v>
      </c>
    </row>
    <row r="11" spans="1:2">
      <c r="A11" s="394" t="s">
        <v>394</v>
      </c>
      <c r="B11" s="394">
        <v>0.3</v>
      </c>
    </row>
    <row r="12" spans="1:2">
      <c r="A12" s="399" t="s">
        <v>395</v>
      </c>
      <c r="B12" s="400">
        <v>0.32480250668309191</v>
      </c>
    </row>
    <row r="13" spans="1:2">
      <c r="A13" s="394" t="s">
        <v>396</v>
      </c>
      <c r="B13" s="400">
        <v>0.43868226960244328</v>
      </c>
    </row>
    <row r="14" spans="1:2">
      <c r="A14" s="394" t="s">
        <v>397</v>
      </c>
      <c r="B14" s="394">
        <v>250</v>
      </c>
    </row>
    <row r="15" spans="1:2">
      <c r="A15" s="394" t="s">
        <v>398</v>
      </c>
      <c r="B15" s="394">
        <f>ROUND(NORMINV(0.99,0,1),4)</f>
        <v>2.3262999999999998</v>
      </c>
    </row>
    <row r="17" spans="1:6">
      <c r="A17" t="s">
        <v>399</v>
      </c>
    </row>
    <row r="19" spans="1:6">
      <c r="A19" s="242" t="s">
        <v>400</v>
      </c>
      <c r="B19" s="242"/>
      <c r="C19" s="242"/>
      <c r="D19" s="242"/>
      <c r="E19" s="242"/>
      <c r="F19" s="242"/>
    </row>
    <row r="21" spans="1:6" ht="14.4">
      <c r="A21" s="238" t="s">
        <v>0</v>
      </c>
      <c r="B21" s="239"/>
      <c r="C21" s="239"/>
      <c r="D21" s="239"/>
      <c r="E21" s="239"/>
    </row>
    <row r="22" spans="1:6">
      <c r="A22" t="s">
        <v>401</v>
      </c>
      <c r="C22" s="2"/>
    </row>
    <row r="25" spans="1:6" ht="14.4">
      <c r="A25" s="238" t="s">
        <v>1</v>
      </c>
      <c r="B25" s="239"/>
      <c r="C25" s="239"/>
      <c r="D25" s="239"/>
      <c r="E25" s="239"/>
    </row>
    <row r="33" spans="1:6">
      <c r="A33" s="242" t="s">
        <v>402</v>
      </c>
      <c r="B33" s="242"/>
      <c r="C33" s="242"/>
      <c r="D33" s="242"/>
      <c r="E33" s="242"/>
      <c r="F33" s="242"/>
    </row>
    <row r="35" spans="1:6" ht="14.4">
      <c r="A35" s="238" t="s">
        <v>0</v>
      </c>
      <c r="B35" s="239"/>
      <c r="C35" s="239"/>
      <c r="D35" s="239"/>
      <c r="E35" s="239"/>
    </row>
    <row r="36" spans="1:6" ht="14.4">
      <c r="A36" s="401" t="s">
        <v>403</v>
      </c>
      <c r="C36" s="2"/>
    </row>
    <row r="39" spans="1:6" ht="14.4">
      <c r="A39" s="238" t="s">
        <v>1</v>
      </c>
      <c r="B39" s="239"/>
      <c r="C39" s="239"/>
      <c r="D39" s="239"/>
      <c r="E39" s="239"/>
    </row>
    <row r="49" spans="1:7">
      <c r="A49" s="242" t="s">
        <v>404</v>
      </c>
      <c r="B49" s="242"/>
      <c r="C49" s="242"/>
      <c r="D49" s="242"/>
      <c r="E49" s="242"/>
      <c r="F49" s="242"/>
      <c r="G49" s="242"/>
    </row>
    <row r="51" spans="1:7" ht="14.4">
      <c r="A51" s="238" t="s">
        <v>0</v>
      </c>
      <c r="B51" s="239"/>
      <c r="C51" s="239"/>
      <c r="D51" s="239"/>
      <c r="E51" s="239"/>
    </row>
    <row r="52" spans="1:7">
      <c r="A52" t="s">
        <v>405</v>
      </c>
      <c r="C52" s="2"/>
    </row>
    <row r="53" spans="1:7">
      <c r="A53" t="s">
        <v>406</v>
      </c>
      <c r="C53" s="2"/>
    </row>
    <row r="56" spans="1:7" ht="14.4">
      <c r="A56" s="238" t="s">
        <v>1</v>
      </c>
      <c r="B56" s="239"/>
      <c r="C56" s="239"/>
      <c r="D56" s="239"/>
      <c r="E56" s="239"/>
    </row>
    <row r="72" spans="1:7">
      <c r="A72" s="242" t="s">
        <v>407</v>
      </c>
      <c r="B72" s="242"/>
      <c r="C72" s="242"/>
      <c r="D72" s="242"/>
      <c r="E72" s="242"/>
      <c r="F72" s="242"/>
      <c r="G72" s="242"/>
    </row>
    <row r="73" spans="1:7">
      <c r="A73" s="242"/>
      <c r="B73" s="242"/>
      <c r="C73" s="242"/>
      <c r="D73" s="242"/>
      <c r="E73" s="242"/>
      <c r="F73" s="242"/>
      <c r="G73" s="242"/>
    </row>
    <row r="75" spans="1:7" ht="14.4">
      <c r="A75" s="238" t="s">
        <v>0</v>
      </c>
      <c r="B75" s="239"/>
      <c r="C75" s="239"/>
      <c r="D75" s="239"/>
      <c r="E75" s="239"/>
    </row>
    <row r="76" spans="1:7">
      <c r="A76" t="s">
        <v>408</v>
      </c>
      <c r="C76" s="2"/>
    </row>
    <row r="77" spans="1:7">
      <c r="A77" t="s">
        <v>409</v>
      </c>
      <c r="C77" s="2"/>
    </row>
    <row r="80" spans="1:7" ht="14.4">
      <c r="A80" s="238" t="s">
        <v>1</v>
      </c>
      <c r="B80" s="239"/>
      <c r="C80" s="239"/>
      <c r="D80" s="239"/>
      <c r="E80" s="239"/>
    </row>
  </sheetData>
  <mergeCells count="12">
    <mergeCell ref="A49:G49"/>
    <mergeCell ref="A51:E51"/>
    <mergeCell ref="A56:E56"/>
    <mergeCell ref="A72:G73"/>
    <mergeCell ref="A75:E75"/>
    <mergeCell ref="A80:E80"/>
    <mergeCell ref="A19:F19"/>
    <mergeCell ref="A21:E21"/>
    <mergeCell ref="A25:E25"/>
    <mergeCell ref="A33:F33"/>
    <mergeCell ref="A35:E35"/>
    <mergeCell ref="A39:E39"/>
  </mergeCells>
  <pageMargins left="0.7" right="0.7" top="0.75" bottom="0.75" header="0.3" footer="0.3"/>
  <pageSetup orientation="portrait" horizontalDpi="240" verticalDpi="240"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881CF0-7AD6-4780-9363-D089B5E571B3}">
  <sheetPr>
    <tabColor theme="9" tint="-0.249977111117893"/>
  </sheetPr>
  <dimension ref="A1:J90"/>
  <sheetViews>
    <sheetView zoomScale="120" zoomScaleNormal="120" workbookViewId="0">
      <selection activeCell="L53" sqref="L53"/>
    </sheetView>
  </sheetViews>
  <sheetFormatPr defaultColWidth="8.796875" defaultRowHeight="13.8"/>
  <cols>
    <col min="1" max="1" width="18.5" customWidth="1"/>
    <col min="2" max="2" width="11.296875" customWidth="1"/>
    <col min="7" max="7" width="20.5" customWidth="1"/>
    <col min="9" max="10" width="11.69921875" bestFit="1" customWidth="1"/>
  </cols>
  <sheetData>
    <row r="1" spans="1:7" ht="13.8" customHeight="1">
      <c r="A1" s="393" t="s">
        <v>23</v>
      </c>
    </row>
    <row r="2" spans="1:7" ht="13.8" customHeight="1">
      <c r="A2" s="393"/>
    </row>
    <row r="3" spans="1:7" ht="13.8" customHeight="1">
      <c r="A3" s="394"/>
      <c r="B3" s="395" t="s">
        <v>386</v>
      </c>
      <c r="G3" s="402"/>
    </row>
    <row r="4" spans="1:7" ht="15.6">
      <c r="A4" s="394" t="s">
        <v>387</v>
      </c>
      <c r="B4" s="396">
        <v>5000</v>
      </c>
      <c r="G4" s="402"/>
    </row>
    <row r="5" spans="1:7">
      <c r="A5" s="394" t="s">
        <v>388</v>
      </c>
      <c r="B5" s="397">
        <v>202.8</v>
      </c>
    </row>
    <row r="6" spans="1:7">
      <c r="A6" s="394" t="s">
        <v>389</v>
      </c>
      <c r="B6" s="397">
        <v>624.29999999999995</v>
      </c>
    </row>
    <row r="7" spans="1:7">
      <c r="A7" s="394" t="s">
        <v>390</v>
      </c>
      <c r="B7" s="394">
        <v>20</v>
      </c>
    </row>
    <row r="8" spans="1:7">
      <c r="A8" s="394" t="s">
        <v>391</v>
      </c>
      <c r="B8" s="394">
        <v>19</v>
      </c>
    </row>
    <row r="9" spans="1:7">
      <c r="A9" s="394" t="s">
        <v>392</v>
      </c>
      <c r="B9" s="398">
        <v>1</v>
      </c>
    </row>
    <row r="10" spans="1:7">
      <c r="A10" s="394" t="s">
        <v>393</v>
      </c>
      <c r="B10" s="394">
        <v>0.04</v>
      </c>
    </row>
    <row r="11" spans="1:7">
      <c r="A11" s="394" t="s">
        <v>394</v>
      </c>
      <c r="B11" s="394">
        <v>0.3</v>
      </c>
    </row>
    <row r="12" spans="1:7">
      <c r="A12" s="399" t="s">
        <v>395</v>
      </c>
      <c r="B12" s="400">
        <v>0.32480250668309191</v>
      </c>
    </row>
    <row r="13" spans="1:7">
      <c r="A13" s="394" t="s">
        <v>396</v>
      </c>
      <c r="B13" s="400">
        <v>0.43868226960244328</v>
      </c>
    </row>
    <row r="14" spans="1:7">
      <c r="A14" s="394" t="s">
        <v>397</v>
      </c>
      <c r="B14" s="394">
        <v>250</v>
      </c>
    </row>
    <row r="15" spans="1:7">
      <c r="A15" s="394" t="s">
        <v>398</v>
      </c>
      <c r="B15" s="394">
        <f>ROUND(NORMINV(0.99,0,1),4)</f>
        <v>2.3262999999999998</v>
      </c>
    </row>
    <row r="17" spans="1:5">
      <c r="A17" t="s">
        <v>410</v>
      </c>
    </row>
    <row r="19" spans="1:5">
      <c r="A19" t="s">
        <v>411</v>
      </c>
    </row>
    <row r="20" spans="1:5">
      <c r="A20" s="393" t="s">
        <v>412</v>
      </c>
    </row>
    <row r="21" spans="1:5">
      <c r="A21" s="393"/>
    </row>
    <row r="22" spans="1:5" ht="14.4">
      <c r="A22" s="238" t="s">
        <v>0</v>
      </c>
      <c r="B22" s="239"/>
      <c r="C22" s="239"/>
      <c r="D22" s="239"/>
      <c r="E22" s="239"/>
    </row>
    <row r="23" spans="1:5">
      <c r="A23" t="s">
        <v>401</v>
      </c>
      <c r="C23" s="403">
        <f>C29</f>
        <v>5000.0005402308961</v>
      </c>
    </row>
    <row r="24" spans="1:5">
      <c r="A24" s="393"/>
    </row>
    <row r="26" spans="1:5" ht="14.4">
      <c r="A26" s="238" t="s">
        <v>1</v>
      </c>
      <c r="B26" s="239"/>
      <c r="C26" s="239"/>
      <c r="D26" s="239"/>
      <c r="E26" s="239"/>
    </row>
    <row r="28" spans="1:5">
      <c r="A28" t="s">
        <v>413</v>
      </c>
      <c r="C28" s="404">
        <f>B8*EXP(-B10*B9)*B13-B7*B12</f>
        <v>1.5120944101087561</v>
      </c>
    </row>
    <row r="29" spans="1:5">
      <c r="A29" t="s">
        <v>401</v>
      </c>
      <c r="C29" s="405">
        <f>B5*B7+B6*C28</f>
        <v>5000.0005402308961</v>
      </c>
    </row>
    <row r="33" spans="1:5">
      <c r="A33" s="393" t="s">
        <v>414</v>
      </c>
    </row>
    <row r="36" spans="1:5" ht="14.4">
      <c r="A36" s="238" t="s">
        <v>0</v>
      </c>
      <c r="B36" s="239"/>
      <c r="C36" s="239"/>
      <c r="D36" s="239"/>
      <c r="E36" s="239"/>
    </row>
    <row r="37" spans="1:5" ht="14.4">
      <c r="A37" s="401" t="s">
        <v>403</v>
      </c>
      <c r="B37" s="401"/>
      <c r="C37" s="2" t="s">
        <v>415</v>
      </c>
      <c r="D37" s="401"/>
      <c r="E37" s="401"/>
    </row>
    <row r="38" spans="1:5" ht="14.4">
      <c r="A38" s="401"/>
      <c r="B38" s="401"/>
      <c r="C38" s="352"/>
      <c r="D38" s="401"/>
      <c r="E38" s="401"/>
    </row>
    <row r="39" spans="1:5" ht="14.4">
      <c r="A39" s="401"/>
      <c r="B39" s="401"/>
      <c r="C39" s="352"/>
      <c r="D39" s="401"/>
      <c r="E39" s="401"/>
    </row>
    <row r="40" spans="1:5" ht="14.4">
      <c r="A40" s="238" t="s">
        <v>1</v>
      </c>
      <c r="B40" s="239"/>
      <c r="C40" s="239"/>
      <c r="D40" s="239"/>
      <c r="E40" s="239"/>
    </row>
    <row r="41" spans="1:5">
      <c r="D41" s="404"/>
    </row>
    <row r="42" spans="1:5">
      <c r="A42" t="s">
        <v>416</v>
      </c>
      <c r="C42" s="404">
        <f>-B12</f>
        <v>-0.32480250668309191</v>
      </c>
      <c r="D42" s="404"/>
    </row>
    <row r="43" spans="1:5">
      <c r="A43" t="s">
        <v>417</v>
      </c>
      <c r="C43" s="405">
        <f>B5-B6*B12</f>
        <v>2.5795077745755179E-2</v>
      </c>
    </row>
    <row r="49" spans="1:9" ht="15.6">
      <c r="A49" s="402" t="s">
        <v>418</v>
      </c>
    </row>
    <row r="51" spans="1:9" ht="14.4">
      <c r="A51" s="238" t="s">
        <v>0</v>
      </c>
      <c r="B51" s="239"/>
      <c r="C51" s="239"/>
      <c r="D51" s="239"/>
      <c r="E51" s="239"/>
    </row>
    <row r="52" spans="1:9" ht="15.6">
      <c r="A52" t="s">
        <v>419</v>
      </c>
      <c r="C52" s="406">
        <f>C61</f>
        <v>0.10000000000000009</v>
      </c>
      <c r="G52" s="402"/>
    </row>
    <row r="53" spans="1:9">
      <c r="A53" t="s">
        <v>420</v>
      </c>
      <c r="C53" s="406">
        <f>C70</f>
        <v>8.9965837207877097E-3</v>
      </c>
      <c r="H53" s="404"/>
      <c r="I53" s="407"/>
    </row>
    <row r="54" spans="1:9" ht="15.6">
      <c r="G54" s="402"/>
    </row>
    <row r="55" spans="1:9" ht="14.4">
      <c r="A55" s="238" t="s">
        <v>1</v>
      </c>
      <c r="B55" s="239"/>
      <c r="C55" s="239"/>
      <c r="D55" s="239"/>
      <c r="E55" s="239"/>
    </row>
    <row r="57" spans="1:9">
      <c r="A57" t="s">
        <v>421</v>
      </c>
      <c r="C57">
        <v>0.05</v>
      </c>
    </row>
    <row r="58" spans="1:9">
      <c r="A58" s="393" t="s">
        <v>422</v>
      </c>
      <c r="C58">
        <f>B4/B7</f>
        <v>250</v>
      </c>
      <c r="D58" t="s">
        <v>423</v>
      </c>
    </row>
    <row r="59" spans="1:9">
      <c r="A59" t="s">
        <v>424</v>
      </c>
      <c r="C59">
        <v>22</v>
      </c>
    </row>
    <row r="60" spans="1:9">
      <c r="A60" t="s">
        <v>425</v>
      </c>
      <c r="C60">
        <f>C59*C58</f>
        <v>5500</v>
      </c>
    </row>
    <row r="61" spans="1:9">
      <c r="A61" t="s">
        <v>426</v>
      </c>
      <c r="C61" s="408">
        <f>C60/B4-1</f>
        <v>0.10000000000000009</v>
      </c>
    </row>
    <row r="63" spans="1:9">
      <c r="A63" s="393" t="s">
        <v>427</v>
      </c>
    </row>
    <row r="64" spans="1:9">
      <c r="A64" t="s">
        <v>428</v>
      </c>
      <c r="B64" s="404"/>
      <c r="C64" s="404">
        <f>(LN(C59/B8)+(B10+0.5*B11^2)*(B9-C57))/B11/SQRT(B9-C57)</f>
        <v>0.77753247597404995</v>
      </c>
    </row>
    <row r="65" spans="1:10">
      <c r="A65" s="404" t="s">
        <v>429</v>
      </c>
      <c r="B65" s="404"/>
      <c r="C65" s="404">
        <f>C64-B11*SQRT(B9-C57)</f>
        <v>0.48512864562978109</v>
      </c>
    </row>
    <row r="66" spans="1:10">
      <c r="A66" s="404" t="s">
        <v>395</v>
      </c>
      <c r="B66" s="404"/>
      <c r="C66" s="404">
        <f>NORMDIST(-C64,0,1,1)</f>
        <v>0.21842234088003432</v>
      </c>
      <c r="D66" s="404"/>
    </row>
    <row r="67" spans="1:10">
      <c r="A67" s="404" t="s">
        <v>396</v>
      </c>
      <c r="B67" s="404"/>
      <c r="C67" s="404">
        <f>NORMDIST(-C65,0,1,1)</f>
        <v>0.31379254668361378</v>
      </c>
      <c r="D67" s="404"/>
    </row>
    <row r="68" spans="1:10">
      <c r="A68" t="s">
        <v>430</v>
      </c>
      <c r="C68" s="404">
        <f>B8*EXP(-B10*(B9-C57))*C67-C59*C66</f>
        <v>0.93445926414214053</v>
      </c>
    </row>
    <row r="69" spans="1:10">
      <c r="A69" t="s">
        <v>425</v>
      </c>
      <c r="C69" s="405">
        <f>C59*B5+C68*B6</f>
        <v>5044.9829186039387</v>
      </c>
      <c r="I69" s="404"/>
      <c r="J69" s="407"/>
    </row>
    <row r="70" spans="1:10">
      <c r="A70" t="s">
        <v>426</v>
      </c>
      <c r="C70" s="407">
        <f>C69/B4-1</f>
        <v>8.9965837207877097E-3</v>
      </c>
    </row>
    <row r="74" spans="1:10" ht="15.6">
      <c r="A74" s="402" t="s">
        <v>431</v>
      </c>
    </row>
    <row r="76" spans="1:10" ht="14.4">
      <c r="A76" s="238" t="s">
        <v>0</v>
      </c>
      <c r="B76" s="239"/>
      <c r="C76" s="239"/>
      <c r="D76" s="239"/>
      <c r="E76" s="239"/>
    </row>
    <row r="77" spans="1:10">
      <c r="A77" t="s">
        <v>422</v>
      </c>
      <c r="C77" s="409">
        <f>C85</f>
        <v>4.4139347471157317E-2</v>
      </c>
    </row>
    <row r="78" spans="1:10">
      <c r="A78" t="s">
        <v>427</v>
      </c>
      <c r="C78" s="409">
        <f>C90</f>
        <v>1.2788262304553105E-2</v>
      </c>
    </row>
    <row r="80" spans="1:10" ht="14.4">
      <c r="A80" s="238" t="s">
        <v>1</v>
      </c>
      <c r="B80" s="239"/>
      <c r="C80" s="239"/>
      <c r="D80" s="239"/>
      <c r="E80" s="239"/>
    </row>
    <row r="82" spans="1:3">
      <c r="A82" s="393" t="s">
        <v>422</v>
      </c>
    </row>
    <row r="83" spans="1:3">
      <c r="A83" s="410" t="s">
        <v>432</v>
      </c>
      <c r="B83" s="410"/>
      <c r="C83" s="410">
        <v>250</v>
      </c>
    </row>
    <row r="84" spans="1:3">
      <c r="A84" t="s">
        <v>433</v>
      </c>
      <c r="C84" s="404">
        <f>C83*C59*NORMINV(0.99,0,1)*SQRT(1/250)*B11</f>
        <v>242.76641109136526</v>
      </c>
    </row>
    <row r="85" spans="1:3">
      <c r="A85" t="s">
        <v>434</v>
      </c>
      <c r="C85" s="407">
        <f>C84/C60</f>
        <v>4.4139347471157317E-2</v>
      </c>
    </row>
    <row r="87" spans="1:3">
      <c r="A87" s="393" t="s">
        <v>427</v>
      </c>
    </row>
    <row r="88" spans="1:3">
      <c r="A88" t="s">
        <v>432</v>
      </c>
      <c r="C88" s="404">
        <f>B5-B6*C66</f>
        <v>66.438932588594611</v>
      </c>
    </row>
    <row r="89" spans="1:3">
      <c r="A89" t="s">
        <v>433</v>
      </c>
      <c r="C89" s="404">
        <f>C88*C59*NORMINV(0.99,0,1)*SQRT(1/250)*B11</f>
        <v>64.516564885097054</v>
      </c>
    </row>
    <row r="90" spans="1:3">
      <c r="A90" t="s">
        <v>434</v>
      </c>
      <c r="C90" s="407">
        <f>C89/C69</f>
        <v>1.2788262304553105E-2</v>
      </c>
    </row>
  </sheetData>
  <mergeCells count="8">
    <mergeCell ref="A76:E76"/>
    <mergeCell ref="A80:E80"/>
    <mergeCell ref="A22:E22"/>
    <mergeCell ref="A26:E26"/>
    <mergeCell ref="A36:E36"/>
    <mergeCell ref="A40:E40"/>
    <mergeCell ref="A51:E51"/>
    <mergeCell ref="A55:E55"/>
  </mergeCells>
  <pageMargins left="0.7" right="0.7" top="0.75" bottom="0.75" header="0.3" footer="0.3"/>
  <pageSetup orientation="portrait" horizontalDpi="240" verticalDpi="24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F6AE639BB4E74542A43DE6E767DBCE18" ma:contentTypeVersion="11" ma:contentTypeDescription="Create a new document." ma:contentTypeScope="" ma:versionID="681f7fff1efaa5d4527fe8ca50b73cf7">
  <xsd:schema xmlns:xsd="http://www.w3.org/2001/XMLSchema" xmlns:xs="http://www.w3.org/2001/XMLSchema" xmlns:p="http://schemas.microsoft.com/office/2006/metadata/properties" xmlns:ns2="2a829cb1-c3bd-48aa-b101-cd51227f80d0" xmlns:ns3="c264fd13-c93d-4e63-9fb0-02334996df4b" targetNamespace="http://schemas.microsoft.com/office/2006/metadata/properties" ma:root="true" ma:fieldsID="e809d16dd66263efebf52ef89ed394f9" ns2:_="" ns3:_="">
    <xsd:import namespace="2a829cb1-c3bd-48aa-b101-cd51227f80d0"/>
    <xsd:import namespace="c264fd13-c93d-4e63-9fb0-02334996df4b"/>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lcf76f155ced4ddcb4097134ff3c332f" minOccurs="0"/>
                <xsd:element ref="ns3:TaxCatchAll" minOccurs="0"/>
                <xsd:element ref="ns2:MediaServiceDateTaken"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a829cb1-c3bd-48aa-b101-cd51227f80d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lcf76f155ced4ddcb4097134ff3c332f" ma:index="13" nillable="true" ma:taxonomy="true" ma:internalName="lcf76f155ced4ddcb4097134ff3c332f" ma:taxonomyFieldName="MediaServiceImageTags" ma:displayName="Image Tags" ma:readOnly="false" ma:fieldId="{5cf76f15-5ced-4ddc-b409-7134ff3c332f}" ma:taxonomyMulti="true" ma:sspId="5267e5f2-3cc9-4b2c-97a9-20aec386c2b0" ma:termSetId="09814cd3-568e-fe90-9814-8d621ff8fb84" ma:anchorId="fba54fb3-c3e1-fe81-a776-ca4b69148c4d" ma:open="true" ma:isKeyword="false">
      <xsd:complexType>
        <xsd:sequence>
          <xsd:element ref="pc:Terms" minOccurs="0" maxOccurs="1"/>
        </xsd:sequence>
      </xsd:complexType>
    </xsd:element>
    <xsd:element name="MediaServiceDateTaken" ma:index="15" nillable="true" ma:displayName="MediaServiceDateTaken" ma:hidden="true" ma:indexed="true" ma:internalName="MediaServiceDateTaken"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c264fd13-c93d-4e63-9fb0-02334996df4b"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cda015f8-e9b6-4fc3-9b4e-646117ef80f2}" ma:internalName="TaxCatchAll" ma:showField="CatchAllData" ma:web="c264fd13-c93d-4e63-9fb0-02334996df4b">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c264fd13-c93d-4e63-9fb0-02334996df4b" xsi:nil="true"/>
    <lcf76f155ced4ddcb4097134ff3c332f xmlns="2a829cb1-c3bd-48aa-b101-cd51227f80d0">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E7B852FB-D783-4431-8B04-AA608A335327}"/>
</file>

<file path=customXml/itemProps2.xml><?xml version="1.0" encoding="utf-8"?>
<ds:datastoreItem xmlns:ds="http://schemas.openxmlformats.org/officeDocument/2006/customXml" ds:itemID="{FE6A3BBE-CC0B-4704-8601-CBDB964FFBA2}"/>
</file>

<file path=customXml/itemProps3.xml><?xml version="1.0" encoding="utf-8"?>
<ds:datastoreItem xmlns:ds="http://schemas.openxmlformats.org/officeDocument/2006/customXml" ds:itemID="{9CA6435E-62E2-4066-B757-2B85172CE3E0}"/>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36</vt:i4>
      </vt:variant>
      <vt:variant>
        <vt:lpstr>Named Ranges</vt:lpstr>
      </vt:variant>
      <vt:variant>
        <vt:i4>6</vt:i4>
      </vt:variant>
    </vt:vector>
  </HeadingPairs>
  <TitlesOfParts>
    <vt:vector size="42" baseType="lpstr">
      <vt:lpstr>Cover </vt:lpstr>
      <vt:lpstr>CP 351 LO 2</vt:lpstr>
      <vt:lpstr>QFI IRM F23 Q1</vt:lpstr>
      <vt:lpstr>QFI IRM S24 Q3</vt:lpstr>
      <vt:lpstr>ILA LAM F20 Q2</vt:lpstr>
      <vt:lpstr>ILA LAM F20 Q2-Solution</vt:lpstr>
      <vt:lpstr>ILA LAM S21 Q2</vt:lpstr>
      <vt:lpstr>ILA LAM S21 Q2b</vt:lpstr>
      <vt:lpstr>ILA LAM S21 Q2c</vt:lpstr>
      <vt:lpstr>ILA LAM F21 Q3</vt:lpstr>
      <vt:lpstr>ILA LAM F21 Q3-Solution</vt:lpstr>
      <vt:lpstr>ILA LAM S23 Q3(b)(i)</vt:lpstr>
      <vt:lpstr>ILA LAM S23 Q3(b)(ii)</vt:lpstr>
      <vt:lpstr>ILA LAM F23 Q6(a)</vt:lpstr>
      <vt:lpstr>ILA LAM F23 Q6(c)</vt:lpstr>
      <vt:lpstr>ILA LAM F24 Q4(a)</vt:lpstr>
      <vt:lpstr>ILA LAM F24 Q4(a)(i)</vt:lpstr>
      <vt:lpstr>ILA LAM F24 Q4(a)(ii)</vt:lpstr>
      <vt:lpstr>ILA LAM F24 Q4(b)</vt:lpstr>
      <vt:lpstr>ILA LAM F24 Q4 (b)(i)</vt:lpstr>
      <vt:lpstr>ILA LAM F24 Q6(b)</vt:lpstr>
      <vt:lpstr>ILA LAM F24 Q6(b) Solution</vt:lpstr>
      <vt:lpstr>CP 351 LO 3</vt:lpstr>
      <vt:lpstr>QFI IRM S21 Q2b</vt:lpstr>
      <vt:lpstr>QFI IRM S21 Q2c</vt:lpstr>
      <vt:lpstr>QFI IRM F22 Q1a</vt:lpstr>
      <vt:lpstr>QFI IRM F22 Q1b</vt:lpstr>
      <vt:lpstr>QFI IRM F22 Q1c</vt:lpstr>
      <vt:lpstr>QFI IRM S23 Q9</vt:lpstr>
      <vt:lpstr>QFI IRM F23 Q2</vt:lpstr>
      <vt:lpstr>QFI IRM F23 Q7</vt:lpstr>
      <vt:lpstr>QFI IRM S24 Q4</vt:lpstr>
      <vt:lpstr>QFI IRM F24 Q5</vt:lpstr>
      <vt:lpstr>QFI IRM F24 Q5 (Solution)</vt:lpstr>
      <vt:lpstr>QFI IRM F24 Q8</vt:lpstr>
      <vt:lpstr>QFI IRM F24 Q8 (Solution)</vt:lpstr>
      <vt:lpstr>'ILA LAM F20 Q2-Solution'!ConversionRate</vt:lpstr>
      <vt:lpstr>ConversionRate</vt:lpstr>
      <vt:lpstr>'ILA LAM F20 Q2-Solution'!LapseRate</vt:lpstr>
      <vt:lpstr>LapseRate</vt:lpstr>
      <vt:lpstr>'ILA LAM F20 Q2-Solution'!PostConversionMort</vt:lpstr>
      <vt:lpstr>PostConversionMort</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Douglas Norris</cp:lastModifiedBy>
  <dcterms:created xsi:type="dcterms:W3CDTF">2023-02-02T20:15:39Z</dcterms:created>
  <dcterms:modified xsi:type="dcterms:W3CDTF">2025-06-29T02:37:19Z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-324707644</vt:i4>
  </property>
  <property fmtid="{D5CDD505-2E9C-101B-9397-08002B2CF9AE}" pid="3" name="_NewReviewCycle">
    <vt:lpwstr/>
  </property>
  <property fmtid="{D5CDD505-2E9C-101B-9397-08002B2CF9AE}" pid="4" name="_EmailSubject">
    <vt:lpwstr>2023 Fall QFIIRM Exam pre-tester's commentary</vt:lpwstr>
  </property>
  <property fmtid="{D5CDD505-2E9C-101B-9397-08002B2CF9AE}" pid="5" name="_AuthorEmail">
    <vt:lpwstr>Gene.Cherng@ssa.gov</vt:lpwstr>
  </property>
  <property fmtid="{D5CDD505-2E9C-101B-9397-08002B2CF9AE}" pid="6" name="_AuthorEmailDisplayName">
    <vt:lpwstr>Cherng, Gene</vt:lpwstr>
  </property>
  <property fmtid="{D5CDD505-2E9C-101B-9397-08002B2CF9AE}" pid="7" name="_ReviewingToolsShownOnce">
    <vt:lpwstr/>
  </property>
  <property fmtid="{D5CDD505-2E9C-101B-9397-08002B2CF9AE}" pid="8" name="ContentTypeId">
    <vt:lpwstr>0x010100F6AE639BB4E74542A43DE6E767DBCE18</vt:lpwstr>
  </property>
</Properties>
</file>