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U:\cms-staging.soa.org\files\sections\"/>
    </mc:Choice>
  </mc:AlternateContent>
  <xr:revisionPtr revIDLastSave="0" documentId="8_{0D2E1D38-DBC6-4B7D-8101-E8299FC43FD9}" xr6:coauthVersionLast="47" xr6:coauthVersionMax="47" xr10:uidLastSave="{00000000-0000-0000-0000-000000000000}"/>
  <bookViews>
    <workbookView xWindow="29085" yWindow="1590" windowWidth="24675" windowHeight="13575" xr2:uid="{00000000-000D-0000-FFFF-FFFF00000000}"/>
  </bookViews>
  <sheets>
    <sheet name="Comments" sheetId="11" r:id="rId1"/>
    <sheet name="ForwardInput" sheetId="2" r:id="rId2"/>
    <sheet name="SpotInput" sheetId="3" r:id="rId3"/>
    <sheet name="CalcPar" sheetId="4" r:id="rId4"/>
    <sheet name="ParInput" sheetId="5" r:id="rId5"/>
    <sheet name="ForwardSpot" sheetId="7" r:id="rId6"/>
    <sheet name="ForwardPar.V1" sheetId="6" r:id="rId7"/>
    <sheet name="ForwardPar.V2" sheetId="8" r:id="rId8"/>
    <sheet name="CubicSpline" sheetId="9" r:id="rId9"/>
    <sheet name="Continuous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7" l="1"/>
  <c r="H12" i="10"/>
  <c r="F8" i="10"/>
  <c r="F6" i="10"/>
  <c r="E6" i="10"/>
  <c r="H6" i="10" s="1"/>
  <c r="I17" i="8"/>
  <c r="G17" i="8"/>
  <c r="G12" i="7"/>
  <c r="M7" i="5"/>
  <c r="L7" i="5"/>
  <c r="J7" i="5"/>
  <c r="K7" i="5"/>
  <c r="J5" i="5"/>
  <c r="E7" i="3"/>
  <c r="D7" i="3"/>
  <c r="F7" i="2"/>
  <c r="G12" i="10"/>
  <c r="F12" i="10"/>
  <c r="E12" i="10"/>
  <c r="E5" i="10"/>
  <c r="G22" i="8"/>
  <c r="I22" i="8"/>
  <c r="E5" i="7"/>
  <c r="M4" i="5"/>
  <c r="L4" i="5"/>
  <c r="J4" i="5"/>
  <c r="F12" i="4"/>
  <c r="E12" i="3"/>
  <c r="D12" i="3"/>
  <c r="D3" i="2"/>
  <c r="H8" i="10"/>
  <c r="H3" i="10"/>
  <c r="I13" i="8"/>
  <c r="G4" i="7"/>
  <c r="H5" i="4"/>
  <c r="D6" i="4"/>
  <c r="D5" i="3"/>
  <c r="F10" i="2"/>
  <c r="H4" i="10"/>
  <c r="H5" i="10"/>
  <c r="H7" i="10"/>
  <c r="H9" i="10"/>
  <c r="H10" i="10"/>
  <c r="H11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G4" i="10"/>
  <c r="G5" i="10"/>
  <c r="G6" i="10"/>
  <c r="G7" i="10"/>
  <c r="G8" i="10"/>
  <c r="G9" i="10"/>
  <c r="G10" i="10"/>
  <c r="G11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3" i="10"/>
  <c r="F4" i="10"/>
  <c r="F5" i="10"/>
  <c r="F7" i="10"/>
  <c r="F9" i="10"/>
  <c r="F10" i="10"/>
  <c r="F11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3" i="10"/>
  <c r="E4" i="10"/>
  <c r="E7" i="10"/>
  <c r="E8" i="10"/>
  <c r="E9" i="10"/>
  <c r="E10" i="10"/>
  <c r="E11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3" i="10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3" i="10"/>
  <c r="C63" i="10"/>
  <c r="C64" i="10" s="1"/>
  <c r="C65" i="10" s="1"/>
  <c r="C66" i="10" s="1"/>
  <c r="C67" i="10" s="1"/>
  <c r="C68" i="10" s="1"/>
  <c r="C69" i="10" s="1"/>
  <c r="C70" i="10" s="1"/>
  <c r="C71" i="10" s="1"/>
  <c r="C72" i="10" s="1"/>
  <c r="C73" i="10" s="1"/>
  <c r="C74" i="10" s="1"/>
  <c r="C75" i="10" s="1"/>
  <c r="C76" i="10" s="1"/>
  <c r="C77" i="10" s="1"/>
  <c r="C78" i="10" s="1"/>
  <c r="C79" i="10" s="1"/>
  <c r="C80" i="10" s="1"/>
  <c r="C81" i="10" s="1"/>
  <c r="C82" i="10" s="1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3" i="9"/>
  <c r="G12" i="8" l="1"/>
  <c r="G14" i="8"/>
  <c r="G15" i="8"/>
  <c r="G16" i="8"/>
  <c r="G18" i="8"/>
  <c r="G19" i="8"/>
  <c r="G20" i="8"/>
  <c r="G21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1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G5" i="7"/>
  <c r="G6" i="7"/>
  <c r="G7" i="7"/>
  <c r="G8" i="7"/>
  <c r="G9" i="7"/>
  <c r="G10" i="7"/>
  <c r="G11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E63" i="7"/>
  <c r="F63" i="7" s="1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C64" i="7"/>
  <c r="C65" i="7" s="1"/>
  <c r="C66" i="7" s="1"/>
  <c r="C67" i="7" s="1"/>
  <c r="C68" i="7" s="1"/>
  <c r="C69" i="7" s="1"/>
  <c r="C70" i="7" s="1"/>
  <c r="C71" i="7" s="1"/>
  <c r="C72" i="7" s="1"/>
  <c r="C73" i="7" s="1"/>
  <c r="C74" i="7" s="1"/>
  <c r="C75" i="7" s="1"/>
  <c r="C76" i="7" s="1"/>
  <c r="C77" i="7" s="1"/>
  <c r="C78" i="7" s="1"/>
  <c r="C79" i="7" s="1"/>
  <c r="C80" i="7" s="1"/>
  <c r="C81" i="7" s="1"/>
  <c r="C82" i="7" s="1"/>
  <c r="C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D3" i="7"/>
  <c r="E3" i="7" s="1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13" i="6"/>
  <c r="F72" i="6"/>
  <c r="F71" i="6"/>
  <c r="F70" i="6"/>
  <c r="F69" i="6"/>
  <c r="F68" i="6"/>
  <c r="F67" i="6"/>
  <c r="F66" i="6"/>
  <c r="F65" i="6"/>
  <c r="F64" i="6"/>
  <c r="F63" i="6"/>
  <c r="G63" i="6"/>
  <c r="G64" i="6" s="1"/>
  <c r="G65" i="6" s="1"/>
  <c r="G66" i="6" s="1"/>
  <c r="G67" i="6" s="1"/>
  <c r="G68" i="6" s="1"/>
  <c r="G69" i="6" s="1"/>
  <c r="G70" i="6" s="1"/>
  <c r="G71" i="6" s="1"/>
  <c r="G72" i="6" s="1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H13" i="6"/>
  <c r="F13" i="6"/>
  <c r="M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A15" i="5"/>
  <c r="G14" i="5"/>
  <c r="A14" i="5"/>
  <c r="G13" i="5"/>
  <c r="A13" i="5"/>
  <c r="G12" i="5"/>
  <c r="A12" i="5"/>
  <c r="G11" i="5"/>
  <c r="A11" i="5"/>
  <c r="G10" i="5"/>
  <c r="A10" i="5"/>
  <c r="G9" i="5"/>
  <c r="A9" i="5"/>
  <c r="G8" i="5"/>
  <c r="A8" i="5"/>
  <c r="G7" i="5"/>
  <c r="G6" i="5"/>
  <c r="G5" i="5"/>
  <c r="H4" i="5"/>
  <c r="G4" i="5"/>
  <c r="H3" i="5"/>
  <c r="I3" i="5" s="1"/>
  <c r="G3" i="5"/>
  <c r="E4" i="3"/>
  <c r="H4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3" i="4"/>
  <c r="G5" i="4"/>
  <c r="G6" i="4" s="1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G60" i="4" s="1"/>
  <c r="G61" i="4" s="1"/>
  <c r="G62" i="4" s="1"/>
  <c r="G4" i="4"/>
  <c r="G3" i="4"/>
  <c r="F5" i="4"/>
  <c r="F6" i="4"/>
  <c r="F7" i="4"/>
  <c r="F8" i="4"/>
  <c r="F9" i="4"/>
  <c r="F10" i="4"/>
  <c r="F11" i="4"/>
  <c r="F13" i="4"/>
  <c r="F14" i="4"/>
  <c r="F15" i="4"/>
  <c r="F16" i="4"/>
  <c r="F17" i="4"/>
  <c r="F18" i="4"/>
  <c r="F19" i="4"/>
  <c r="F20" i="4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F54" i="4" s="1"/>
  <c r="F55" i="4" s="1"/>
  <c r="F56" i="4" s="1"/>
  <c r="F57" i="4" s="1"/>
  <c r="F58" i="4" s="1"/>
  <c r="F59" i="4" s="1"/>
  <c r="F60" i="4" s="1"/>
  <c r="F61" i="4" s="1"/>
  <c r="F62" i="4" s="1"/>
  <c r="F4" i="4"/>
  <c r="F3" i="4"/>
  <c r="D4" i="4"/>
  <c r="D5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3" i="4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3" i="3"/>
  <c r="E5" i="3"/>
  <c r="E6" i="3"/>
  <c r="E8" i="3"/>
  <c r="E9" i="3"/>
  <c r="E10" i="3"/>
  <c r="E11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D4" i="3"/>
  <c r="D6" i="3"/>
  <c r="D8" i="3"/>
  <c r="D9" i="3"/>
  <c r="D10" i="3"/>
  <c r="D11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3" i="3"/>
  <c r="E3" i="3"/>
  <c r="F4" i="2"/>
  <c r="F5" i="2"/>
  <c r="F6" i="2"/>
  <c r="F8" i="2"/>
  <c r="F9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3" i="2"/>
  <c r="E5" i="2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4" i="2"/>
  <c r="E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H13" i="8" l="1"/>
  <c r="E64" i="7"/>
  <c r="F3" i="7"/>
  <c r="E4" i="7"/>
  <c r="H14" i="6"/>
  <c r="I13" i="6"/>
  <c r="J3" i="5"/>
  <c r="I4" i="5"/>
  <c r="H8" i="5"/>
  <c r="H42" i="5"/>
  <c r="H16" i="5"/>
  <c r="H22" i="5"/>
  <c r="H62" i="5"/>
  <c r="I62" i="5" s="1"/>
  <c r="H6" i="5"/>
  <c r="H12" i="5"/>
  <c r="H14" i="8" l="1"/>
  <c r="I14" i="8" s="1"/>
  <c r="F64" i="7"/>
  <c r="E65" i="7"/>
  <c r="F4" i="7"/>
  <c r="I14" i="6"/>
  <c r="J13" i="6"/>
  <c r="J14" i="6"/>
  <c r="H15" i="6"/>
  <c r="I15" i="6" s="1"/>
  <c r="H21" i="5"/>
  <c r="I21" i="5" s="1"/>
  <c r="I16" i="5"/>
  <c r="H17" i="5"/>
  <c r="I17" i="5" s="1"/>
  <c r="H19" i="5"/>
  <c r="I19" i="5" s="1"/>
  <c r="H18" i="5"/>
  <c r="I18" i="5" s="1"/>
  <c r="H20" i="5"/>
  <c r="I20" i="5" s="1"/>
  <c r="H47" i="5"/>
  <c r="I47" i="5" s="1"/>
  <c r="I42" i="5"/>
  <c r="H58" i="5"/>
  <c r="I58" i="5" s="1"/>
  <c r="H53" i="5"/>
  <c r="I53" i="5" s="1"/>
  <c r="H48" i="5"/>
  <c r="I48" i="5" s="1"/>
  <c r="H59" i="5"/>
  <c r="I59" i="5" s="1"/>
  <c r="H43" i="5"/>
  <c r="I43" i="5" s="1"/>
  <c r="H54" i="5"/>
  <c r="I54" i="5" s="1"/>
  <c r="H49" i="5"/>
  <c r="I49" i="5" s="1"/>
  <c r="H55" i="5"/>
  <c r="I55" i="5" s="1"/>
  <c r="H60" i="5"/>
  <c r="I60" i="5" s="1"/>
  <c r="H44" i="5"/>
  <c r="I44" i="5" s="1"/>
  <c r="H56" i="5"/>
  <c r="I56" i="5" s="1"/>
  <c r="H57" i="5"/>
  <c r="I57" i="5" s="1"/>
  <c r="H46" i="5"/>
  <c r="I46" i="5" s="1"/>
  <c r="H51" i="5"/>
  <c r="I51" i="5" s="1"/>
  <c r="H52" i="5"/>
  <c r="I52" i="5" s="1"/>
  <c r="H61" i="5"/>
  <c r="I61" i="5" s="1"/>
  <c r="H45" i="5"/>
  <c r="I45" i="5" s="1"/>
  <c r="H50" i="5"/>
  <c r="I50" i="5" s="1"/>
  <c r="I6" i="5"/>
  <c r="H7" i="5"/>
  <c r="I7" i="5" s="1"/>
  <c r="H31" i="5"/>
  <c r="I31" i="5" s="1"/>
  <c r="H37" i="5"/>
  <c r="I37" i="5" s="1"/>
  <c r="H32" i="5"/>
  <c r="I32" i="5" s="1"/>
  <c r="H27" i="5"/>
  <c r="I27" i="5" s="1"/>
  <c r="I22" i="5"/>
  <c r="H38" i="5"/>
  <c r="I38" i="5" s="1"/>
  <c r="H33" i="5"/>
  <c r="I33" i="5" s="1"/>
  <c r="H28" i="5"/>
  <c r="I28" i="5" s="1"/>
  <c r="H39" i="5"/>
  <c r="I39" i="5" s="1"/>
  <c r="H40" i="5"/>
  <c r="I40" i="5" s="1"/>
  <c r="H24" i="5"/>
  <c r="I24" i="5" s="1"/>
  <c r="H35" i="5"/>
  <c r="I35" i="5" s="1"/>
  <c r="H34" i="5"/>
  <c r="I34" i="5" s="1"/>
  <c r="H29" i="5"/>
  <c r="I29" i="5" s="1"/>
  <c r="H30" i="5"/>
  <c r="I30" i="5" s="1"/>
  <c r="H25" i="5"/>
  <c r="I25" i="5" s="1"/>
  <c r="H36" i="5"/>
  <c r="I36" i="5" s="1"/>
  <c r="H23" i="5"/>
  <c r="I23" i="5" s="1"/>
  <c r="H41" i="5"/>
  <c r="I41" i="5" s="1"/>
  <c r="H26" i="5"/>
  <c r="I26" i="5" s="1"/>
  <c r="H10" i="5"/>
  <c r="I8" i="5"/>
  <c r="L3" i="5"/>
  <c r="K3" i="5"/>
  <c r="I12" i="5"/>
  <c r="H14" i="5"/>
  <c r="H5" i="5"/>
  <c r="I5" i="5" s="1"/>
  <c r="H15" i="8" l="1"/>
  <c r="I15" i="8" s="1"/>
  <c r="F65" i="7"/>
  <c r="E66" i="7"/>
  <c r="E6" i="7"/>
  <c r="F5" i="7"/>
  <c r="H16" i="6"/>
  <c r="J15" i="6"/>
  <c r="I16" i="6"/>
  <c r="H15" i="5"/>
  <c r="I15" i="5" s="1"/>
  <c r="I14" i="5"/>
  <c r="I10" i="5"/>
  <c r="H11" i="5"/>
  <c r="I11" i="5" s="1"/>
  <c r="H13" i="5"/>
  <c r="I13" i="5" s="1"/>
  <c r="H9" i="5"/>
  <c r="I9" i="5" s="1"/>
  <c r="N3" i="5"/>
  <c r="H16" i="8" l="1"/>
  <c r="I16" i="8" s="1"/>
  <c r="G63" i="8"/>
  <c r="E67" i="7"/>
  <c r="F66" i="7"/>
  <c r="E7" i="7"/>
  <c r="F6" i="7"/>
  <c r="H17" i="6"/>
  <c r="J16" i="6"/>
  <c r="K4" i="5"/>
  <c r="G64" i="8" l="1"/>
  <c r="H17" i="8"/>
  <c r="F67" i="7"/>
  <c r="E68" i="7"/>
  <c r="F7" i="7"/>
  <c r="E8" i="7"/>
  <c r="H18" i="6"/>
  <c r="I17" i="6"/>
  <c r="I18" i="6" s="1"/>
  <c r="N4" i="5"/>
  <c r="H18" i="8" l="1"/>
  <c r="I18" i="8" s="1"/>
  <c r="G65" i="8"/>
  <c r="F68" i="7"/>
  <c r="E69" i="7"/>
  <c r="E9" i="7"/>
  <c r="F8" i="7"/>
  <c r="J17" i="6"/>
  <c r="J18" i="6"/>
  <c r="H19" i="6"/>
  <c r="M5" i="5"/>
  <c r="L5" i="5"/>
  <c r="K5" i="5"/>
  <c r="G66" i="8" l="1"/>
  <c r="H19" i="8"/>
  <c r="I19" i="8" s="1"/>
  <c r="F69" i="7"/>
  <c r="E70" i="7"/>
  <c r="E10" i="7"/>
  <c r="F9" i="7"/>
  <c r="H20" i="6"/>
  <c r="I19" i="6"/>
  <c r="I20" i="6" s="1"/>
  <c r="J6" i="5"/>
  <c r="K6" i="5" s="1"/>
  <c r="N5" i="5"/>
  <c r="H20" i="8" l="1"/>
  <c r="I20" i="8" s="1"/>
  <c r="G67" i="8"/>
  <c r="E71" i="7"/>
  <c r="F70" i="7"/>
  <c r="F10" i="7"/>
  <c r="E11" i="7"/>
  <c r="H21" i="6"/>
  <c r="J20" i="6"/>
  <c r="J19" i="6"/>
  <c r="M6" i="5"/>
  <c r="L6" i="5"/>
  <c r="N6" i="5"/>
  <c r="G68" i="8" l="1"/>
  <c r="H21" i="8"/>
  <c r="I21" i="8" s="1"/>
  <c r="F71" i="7"/>
  <c r="E72" i="7"/>
  <c r="F11" i="7"/>
  <c r="E12" i="7"/>
  <c r="H22" i="6"/>
  <c r="I21" i="6"/>
  <c r="H22" i="8" l="1"/>
  <c r="G69" i="8"/>
  <c r="E73" i="7"/>
  <c r="F72" i="7"/>
  <c r="E13" i="7"/>
  <c r="F12" i="7"/>
  <c r="I22" i="6"/>
  <c r="J22" i="6" s="1"/>
  <c r="J21" i="6"/>
  <c r="H23" i="6"/>
  <c r="J8" i="5"/>
  <c r="K8" i="5" s="1"/>
  <c r="N7" i="5"/>
  <c r="G70" i="8" l="1"/>
  <c r="H23" i="8"/>
  <c r="I23" i="8" s="1"/>
  <c r="E74" i="7"/>
  <c r="F73" i="7"/>
  <c r="F13" i="7"/>
  <c r="E14" i="7"/>
  <c r="H24" i="6"/>
  <c r="I23" i="6"/>
  <c r="I24" i="6" s="1"/>
  <c r="J9" i="5"/>
  <c r="K9" i="5" s="1"/>
  <c r="N8" i="5"/>
  <c r="L9" i="5"/>
  <c r="M8" i="5"/>
  <c r="L8" i="5"/>
  <c r="H24" i="8" l="1"/>
  <c r="I24" i="8" s="1"/>
  <c r="G71" i="8"/>
  <c r="F74" i="7"/>
  <c r="E75" i="7"/>
  <c r="F14" i="7"/>
  <c r="E15" i="7"/>
  <c r="J23" i="6"/>
  <c r="J24" i="6"/>
  <c r="H25" i="6"/>
  <c r="J10" i="5"/>
  <c r="L10" i="5" s="1"/>
  <c r="N9" i="5"/>
  <c r="M9" i="5"/>
  <c r="G72" i="8" l="1"/>
  <c r="H25" i="8"/>
  <c r="I25" i="8" s="1"/>
  <c r="F75" i="7"/>
  <c r="E76" i="7"/>
  <c r="E16" i="7"/>
  <c r="F15" i="7"/>
  <c r="H26" i="6"/>
  <c r="I25" i="6"/>
  <c r="I26" i="6" s="1"/>
  <c r="M10" i="5"/>
  <c r="K10" i="5"/>
  <c r="H26" i="8" l="1"/>
  <c r="I26" i="8" s="1"/>
  <c r="F76" i="7"/>
  <c r="E77" i="7"/>
  <c r="F16" i="7"/>
  <c r="E17" i="7"/>
  <c r="J25" i="6"/>
  <c r="H27" i="6"/>
  <c r="J26" i="6"/>
  <c r="J11" i="5"/>
  <c r="K11" i="5" s="1"/>
  <c r="N10" i="5"/>
  <c r="H27" i="8" l="1"/>
  <c r="I27" i="8" s="1"/>
  <c r="F77" i="7"/>
  <c r="E78" i="7"/>
  <c r="F17" i="7"/>
  <c r="E18" i="7"/>
  <c r="H28" i="6"/>
  <c r="I27" i="6"/>
  <c r="I28" i="6" s="1"/>
  <c r="J12" i="5"/>
  <c r="K12" i="5" s="1"/>
  <c r="N11" i="5"/>
  <c r="M11" i="5"/>
  <c r="L11" i="5"/>
  <c r="H28" i="8" l="1"/>
  <c r="I28" i="8" s="1"/>
  <c r="E79" i="7"/>
  <c r="F78" i="7"/>
  <c r="F18" i="7"/>
  <c r="E19" i="7"/>
  <c r="H29" i="6"/>
  <c r="J28" i="6"/>
  <c r="J27" i="6"/>
  <c r="J13" i="5"/>
  <c r="L13" i="5" s="1"/>
  <c r="N12" i="5"/>
  <c r="L12" i="5"/>
  <c r="M12" i="5"/>
  <c r="H29" i="8" l="1"/>
  <c r="I29" i="8" s="1"/>
  <c r="F79" i="7"/>
  <c r="E80" i="7"/>
  <c r="F19" i="7"/>
  <c r="E20" i="7"/>
  <c r="H30" i="6"/>
  <c r="I29" i="6"/>
  <c r="I30" i="6" s="1"/>
  <c r="M13" i="5"/>
  <c r="K13" i="5"/>
  <c r="H30" i="8" l="1"/>
  <c r="I30" i="8" s="1"/>
  <c r="E81" i="7"/>
  <c r="F80" i="7"/>
  <c r="E21" i="7"/>
  <c r="F20" i="7"/>
  <c r="J29" i="6"/>
  <c r="J30" i="6"/>
  <c r="H31" i="6"/>
  <c r="J14" i="5"/>
  <c r="N13" i="5"/>
  <c r="H31" i="8" l="1"/>
  <c r="I31" i="8" s="1"/>
  <c r="F81" i="7"/>
  <c r="E82" i="7"/>
  <c r="F82" i="7" s="1"/>
  <c r="F21" i="7"/>
  <c r="E22" i="7"/>
  <c r="H32" i="6"/>
  <c r="I31" i="6"/>
  <c r="I32" i="6" s="1"/>
  <c r="M14" i="5"/>
  <c r="L14" i="5"/>
  <c r="K14" i="5"/>
  <c r="H32" i="8" l="1"/>
  <c r="I32" i="8" s="1"/>
  <c r="E23" i="7"/>
  <c r="F22" i="7"/>
  <c r="J31" i="6"/>
  <c r="H33" i="6"/>
  <c r="I33" i="6" s="1"/>
  <c r="J32" i="6"/>
  <c r="J15" i="5"/>
  <c r="K15" i="5" s="1"/>
  <c r="N14" i="5"/>
  <c r="H33" i="8" l="1"/>
  <c r="I33" i="8" s="1"/>
  <c r="E24" i="7"/>
  <c r="F23" i="7"/>
  <c r="H34" i="6"/>
  <c r="J33" i="6"/>
  <c r="J16" i="5"/>
  <c r="L16" i="5" s="1"/>
  <c r="N15" i="5"/>
  <c r="M15" i="5"/>
  <c r="L15" i="5"/>
  <c r="H34" i="8" l="1"/>
  <c r="I34" i="8" s="1"/>
  <c r="E25" i="7"/>
  <c r="F24" i="7"/>
  <c r="H35" i="6"/>
  <c r="I34" i="6"/>
  <c r="M16" i="5"/>
  <c r="K16" i="5"/>
  <c r="H35" i="8" l="1"/>
  <c r="I35" i="8" s="1"/>
  <c r="E26" i="7"/>
  <c r="F25" i="7"/>
  <c r="I35" i="6"/>
  <c r="J35" i="6" s="1"/>
  <c r="H36" i="6"/>
  <c r="J34" i="6"/>
  <c r="J17" i="5"/>
  <c r="N16" i="5"/>
  <c r="H36" i="8" l="1"/>
  <c r="I36" i="8" s="1"/>
  <c r="F26" i="7"/>
  <c r="E27" i="7"/>
  <c r="H37" i="6"/>
  <c r="I36" i="6"/>
  <c r="I37" i="6" s="1"/>
  <c r="M17" i="5"/>
  <c r="L17" i="5"/>
  <c r="K17" i="5"/>
  <c r="H37" i="8" l="1"/>
  <c r="I37" i="8" s="1"/>
  <c r="E28" i="7"/>
  <c r="F27" i="7"/>
  <c r="J36" i="6"/>
  <c r="H38" i="6"/>
  <c r="J37" i="6"/>
  <c r="J18" i="5"/>
  <c r="N17" i="5"/>
  <c r="H38" i="8" l="1"/>
  <c r="I38" i="8" s="1"/>
  <c r="F28" i="7"/>
  <c r="E29" i="7"/>
  <c r="H39" i="6"/>
  <c r="I38" i="6"/>
  <c r="I39" i="6" s="1"/>
  <c r="M18" i="5"/>
  <c r="L18" i="5"/>
  <c r="K18" i="5"/>
  <c r="H39" i="8" l="1"/>
  <c r="I39" i="8" s="1"/>
  <c r="E30" i="7"/>
  <c r="F29" i="7"/>
  <c r="H40" i="6"/>
  <c r="J39" i="6"/>
  <c r="J38" i="6"/>
  <c r="J19" i="5"/>
  <c r="N18" i="5"/>
  <c r="H40" i="8" l="1"/>
  <c r="I40" i="8" s="1"/>
  <c r="F30" i="7"/>
  <c r="E31" i="7"/>
  <c r="H41" i="6"/>
  <c r="I40" i="6"/>
  <c r="M19" i="5"/>
  <c r="L19" i="5"/>
  <c r="K19" i="5"/>
  <c r="H41" i="8" l="1"/>
  <c r="I41" i="8" s="1"/>
  <c r="E32" i="7"/>
  <c r="F31" i="7"/>
  <c r="I41" i="6"/>
  <c r="H42" i="6"/>
  <c r="J41" i="6"/>
  <c r="J40" i="6"/>
  <c r="J20" i="5"/>
  <c r="K20" i="5" s="1"/>
  <c r="N19" i="5"/>
  <c r="H42" i="8" l="1"/>
  <c r="I42" i="8" s="1"/>
  <c r="E33" i="7"/>
  <c r="F32" i="7"/>
  <c r="H43" i="6"/>
  <c r="I42" i="6"/>
  <c r="J21" i="5"/>
  <c r="K21" i="5"/>
  <c r="N20" i="5"/>
  <c r="L21" i="5"/>
  <c r="M20" i="5"/>
  <c r="L20" i="5"/>
  <c r="H43" i="8" l="1"/>
  <c r="I43" i="8" s="1"/>
  <c r="F33" i="7"/>
  <c r="E34" i="7"/>
  <c r="I43" i="6"/>
  <c r="J43" i="6" s="1"/>
  <c r="J42" i="6"/>
  <c r="H44" i="6"/>
  <c r="M21" i="5"/>
  <c r="J22" i="5"/>
  <c r="N21" i="5"/>
  <c r="H44" i="8" l="1"/>
  <c r="I44" i="8" s="1"/>
  <c r="E35" i="7"/>
  <c r="F34" i="7"/>
  <c r="H45" i="6"/>
  <c r="I44" i="6"/>
  <c r="I45" i="6" s="1"/>
  <c r="M22" i="5"/>
  <c r="K22" i="5"/>
  <c r="L22" i="5"/>
  <c r="H45" i="8" l="1"/>
  <c r="I45" i="8" s="1"/>
  <c r="F35" i="7"/>
  <c r="E36" i="7"/>
  <c r="J44" i="6"/>
  <c r="H46" i="6"/>
  <c r="J45" i="6"/>
  <c r="J23" i="5"/>
  <c r="N22" i="5"/>
  <c r="H46" i="8" l="1"/>
  <c r="I46" i="8" s="1"/>
  <c r="E37" i="7"/>
  <c r="F36" i="7"/>
  <c r="H47" i="6"/>
  <c r="I46" i="6"/>
  <c r="I47" i="6" s="1"/>
  <c r="M23" i="5"/>
  <c r="L23" i="5"/>
  <c r="K23" i="5"/>
  <c r="H47" i="8" l="1"/>
  <c r="I47" i="8" s="1"/>
  <c r="E38" i="7"/>
  <c r="F37" i="7"/>
  <c r="H48" i="6"/>
  <c r="J47" i="6"/>
  <c r="J46" i="6"/>
  <c r="J24" i="5"/>
  <c r="N23" i="5"/>
  <c r="H48" i="8" l="1"/>
  <c r="I48" i="8" s="1"/>
  <c r="E39" i="7"/>
  <c r="F38" i="7"/>
  <c r="H49" i="6"/>
  <c r="I48" i="6"/>
  <c r="I49" i="6" s="1"/>
  <c r="M24" i="5"/>
  <c r="L24" i="5"/>
  <c r="K24" i="5"/>
  <c r="H49" i="8" l="1"/>
  <c r="I49" i="8" s="1"/>
  <c r="F39" i="7"/>
  <c r="E40" i="7"/>
  <c r="J48" i="6"/>
  <c r="H50" i="6"/>
  <c r="J49" i="6"/>
  <c r="J25" i="5"/>
  <c r="N24" i="5"/>
  <c r="H50" i="8" l="1"/>
  <c r="I50" i="8" s="1"/>
  <c r="E41" i="7"/>
  <c r="F40" i="7"/>
  <c r="H51" i="6"/>
  <c r="I50" i="6"/>
  <c r="I51" i="6" s="1"/>
  <c r="M25" i="5"/>
  <c r="L25" i="5"/>
  <c r="K25" i="5"/>
  <c r="H51" i="8" l="1"/>
  <c r="I51" i="8" s="1"/>
  <c r="E42" i="7"/>
  <c r="F41" i="7"/>
  <c r="H52" i="6"/>
  <c r="J51" i="6"/>
  <c r="J50" i="6"/>
  <c r="J26" i="5"/>
  <c r="N25" i="5"/>
  <c r="H52" i="8" l="1"/>
  <c r="I52" i="8" s="1"/>
  <c r="E43" i="7"/>
  <c r="F42" i="7"/>
  <c r="H53" i="6"/>
  <c r="I52" i="6"/>
  <c r="M26" i="5"/>
  <c r="L26" i="5"/>
  <c r="K26" i="5"/>
  <c r="H53" i="8" l="1"/>
  <c r="I53" i="8" s="1"/>
  <c r="F43" i="7"/>
  <c r="E44" i="7"/>
  <c r="I53" i="6"/>
  <c r="J52" i="6"/>
  <c r="H54" i="6"/>
  <c r="J53" i="6"/>
  <c r="J27" i="5"/>
  <c r="K27" i="5"/>
  <c r="N26" i="5"/>
  <c r="H54" i="8" l="1"/>
  <c r="I54" i="8" s="1"/>
  <c r="E45" i="7"/>
  <c r="F44" i="7"/>
  <c r="H55" i="6"/>
  <c r="I54" i="6"/>
  <c r="I55" i="6" s="1"/>
  <c r="J28" i="5"/>
  <c r="N27" i="5"/>
  <c r="L28" i="5"/>
  <c r="M27" i="5"/>
  <c r="L27" i="5"/>
  <c r="H55" i="8" l="1"/>
  <c r="I55" i="8" s="1"/>
  <c r="E46" i="7"/>
  <c r="F45" i="7"/>
  <c r="H56" i="6"/>
  <c r="J55" i="6"/>
  <c r="J54" i="6"/>
  <c r="M28" i="5"/>
  <c r="K28" i="5"/>
  <c r="H56" i="8" l="1"/>
  <c r="I56" i="8" s="1"/>
  <c r="F46" i="7"/>
  <c r="E47" i="7"/>
  <c r="H57" i="6"/>
  <c r="I56" i="6"/>
  <c r="J29" i="5"/>
  <c r="N28" i="5"/>
  <c r="H57" i="8" l="1"/>
  <c r="I57" i="8" s="1"/>
  <c r="F47" i="7"/>
  <c r="E48" i="7"/>
  <c r="I57" i="6"/>
  <c r="H58" i="6"/>
  <c r="J57" i="6"/>
  <c r="J56" i="6"/>
  <c r="M29" i="5"/>
  <c r="L29" i="5"/>
  <c r="K29" i="5"/>
  <c r="H58" i="8" l="1"/>
  <c r="I58" i="8" s="1"/>
  <c r="E49" i="7"/>
  <c r="F48" i="7"/>
  <c r="H59" i="6"/>
  <c r="I58" i="6"/>
  <c r="J30" i="5"/>
  <c r="K30" i="5" s="1"/>
  <c r="N29" i="5"/>
  <c r="H59" i="8" l="1"/>
  <c r="I59" i="8" s="1"/>
  <c r="F49" i="7"/>
  <c r="E50" i="7"/>
  <c r="I59" i="6"/>
  <c r="J58" i="6"/>
  <c r="J59" i="6"/>
  <c r="H60" i="6"/>
  <c r="J31" i="5"/>
  <c r="N30" i="5"/>
  <c r="M30" i="5"/>
  <c r="L31" i="5"/>
  <c r="L30" i="5"/>
  <c r="H60" i="8" l="1"/>
  <c r="I60" i="8" s="1"/>
  <c r="E51" i="7"/>
  <c r="F50" i="7"/>
  <c r="H61" i="6"/>
  <c r="I60" i="6"/>
  <c r="M31" i="5"/>
  <c r="K31" i="5"/>
  <c r="H61" i="8" l="1"/>
  <c r="I61" i="8" s="1"/>
  <c r="F51" i="7"/>
  <c r="E52" i="7"/>
  <c r="I61" i="6"/>
  <c r="J60" i="6"/>
  <c r="H62" i="6"/>
  <c r="J61" i="6"/>
  <c r="J32" i="5"/>
  <c r="N31" i="5"/>
  <c r="H62" i="8" l="1"/>
  <c r="I62" i="8" s="1"/>
  <c r="E53" i="7"/>
  <c r="F52" i="7"/>
  <c r="H63" i="6"/>
  <c r="I62" i="6"/>
  <c r="M32" i="5"/>
  <c r="L32" i="5"/>
  <c r="K32" i="5"/>
  <c r="H63" i="8" l="1"/>
  <c r="I63" i="8" s="1"/>
  <c r="F53" i="7"/>
  <c r="E54" i="7"/>
  <c r="I63" i="6"/>
  <c r="H64" i="6"/>
  <c r="J63" i="6"/>
  <c r="J62" i="6"/>
  <c r="J33" i="5"/>
  <c r="N32" i="5"/>
  <c r="H64" i="8" l="1"/>
  <c r="I64" i="8" s="1"/>
  <c r="E55" i="7"/>
  <c r="F54" i="7"/>
  <c r="H65" i="6"/>
  <c r="I64" i="6"/>
  <c r="I65" i="6" s="1"/>
  <c r="M33" i="5"/>
  <c r="L33" i="5"/>
  <c r="K33" i="5"/>
  <c r="H65" i="8" l="1"/>
  <c r="I65" i="8" s="1"/>
  <c r="F55" i="7"/>
  <c r="E56" i="7"/>
  <c r="J64" i="6"/>
  <c r="H66" i="6"/>
  <c r="J65" i="6"/>
  <c r="J34" i="5"/>
  <c r="N33" i="5"/>
  <c r="H66" i="8" l="1"/>
  <c r="I66" i="8" s="1"/>
  <c r="E57" i="7"/>
  <c r="F56" i="7"/>
  <c r="H67" i="6"/>
  <c r="I66" i="6"/>
  <c r="M34" i="5"/>
  <c r="L34" i="5"/>
  <c r="K34" i="5"/>
  <c r="H67" i="8" l="1"/>
  <c r="I67" i="8" s="1"/>
  <c r="E58" i="7"/>
  <c r="F57" i="7"/>
  <c r="I67" i="6"/>
  <c r="J67" i="6" s="1"/>
  <c r="J66" i="6"/>
  <c r="H68" i="6"/>
  <c r="J35" i="5"/>
  <c r="K35" i="5" s="1"/>
  <c r="N34" i="5"/>
  <c r="H68" i="8" l="1"/>
  <c r="I68" i="8" s="1"/>
  <c r="E59" i="7"/>
  <c r="F58" i="7"/>
  <c r="H69" i="6"/>
  <c r="I68" i="6"/>
  <c r="M35" i="5"/>
  <c r="L35" i="5"/>
  <c r="J36" i="5"/>
  <c r="K36" i="5" s="1"/>
  <c r="N35" i="5"/>
  <c r="H69" i="8" l="1"/>
  <c r="I69" i="8" s="1"/>
  <c r="E60" i="7"/>
  <c r="F59" i="7"/>
  <c r="I69" i="6"/>
  <c r="J68" i="6"/>
  <c r="H70" i="6"/>
  <c r="J69" i="6"/>
  <c r="J37" i="5"/>
  <c r="K37" i="5" s="1"/>
  <c r="N36" i="5"/>
  <c r="L37" i="5"/>
  <c r="M36" i="5"/>
  <c r="L36" i="5"/>
  <c r="H70" i="8" l="1"/>
  <c r="I70" i="8" s="1"/>
  <c r="E61" i="7"/>
  <c r="F60" i="7"/>
  <c r="H71" i="6"/>
  <c r="I70" i="6"/>
  <c r="I71" i="6" s="1"/>
  <c r="J38" i="5"/>
  <c r="N37" i="5"/>
  <c r="L38" i="5"/>
  <c r="M37" i="5"/>
  <c r="H71" i="8" l="1"/>
  <c r="I71" i="8" s="1"/>
  <c r="E62" i="7"/>
  <c r="F62" i="7" s="1"/>
  <c r="F61" i="7"/>
  <c r="J70" i="6"/>
  <c r="H72" i="6"/>
  <c r="J71" i="6"/>
  <c r="M38" i="5"/>
  <c r="K38" i="5"/>
  <c r="H72" i="8" l="1"/>
  <c r="I72" i="8" s="1"/>
  <c r="I72" i="6"/>
  <c r="J72" i="6" s="1"/>
  <c r="J39" i="5"/>
  <c r="N38" i="5"/>
  <c r="M39" i="5" l="1"/>
  <c r="L39" i="5"/>
  <c r="K39" i="5"/>
  <c r="J40" i="5" l="1"/>
  <c r="N39" i="5"/>
  <c r="M40" i="5" l="1"/>
  <c r="L40" i="5"/>
  <c r="K40" i="5"/>
  <c r="J41" i="5" l="1"/>
  <c r="N40" i="5"/>
  <c r="M41" i="5" l="1"/>
  <c r="L41" i="5"/>
  <c r="K41" i="5"/>
  <c r="J42" i="5" l="1"/>
  <c r="N41" i="5"/>
  <c r="M42" i="5" l="1"/>
  <c r="L42" i="5"/>
  <c r="K42" i="5"/>
  <c r="J43" i="5" l="1"/>
  <c r="N42" i="5"/>
  <c r="M43" i="5" l="1"/>
  <c r="L43" i="5"/>
  <c r="K43" i="5"/>
  <c r="J44" i="5" l="1"/>
  <c r="N43" i="5"/>
  <c r="M44" i="5" l="1"/>
  <c r="L44" i="5"/>
  <c r="K44" i="5"/>
  <c r="J45" i="5" l="1"/>
  <c r="K45" i="5"/>
  <c r="N44" i="5"/>
  <c r="J46" i="5" l="1"/>
  <c r="K46" i="5" s="1"/>
  <c r="N45" i="5"/>
  <c r="M45" i="5"/>
  <c r="L46" i="5"/>
  <c r="L45" i="5"/>
  <c r="J47" i="5" l="1"/>
  <c r="N46" i="5"/>
  <c r="M46" i="5"/>
  <c r="L47" i="5"/>
  <c r="M47" i="5" l="1"/>
  <c r="K47" i="5"/>
  <c r="J48" i="5" l="1"/>
  <c r="N47" i="5"/>
  <c r="M48" i="5" l="1"/>
  <c r="L48" i="5"/>
  <c r="K48" i="5"/>
  <c r="J49" i="5" l="1"/>
  <c r="N48" i="5"/>
  <c r="M49" i="5" l="1"/>
  <c r="L49" i="5"/>
  <c r="K49" i="5"/>
  <c r="J50" i="5" l="1"/>
  <c r="N49" i="5"/>
  <c r="M50" i="5" l="1"/>
  <c r="L50" i="5"/>
  <c r="K50" i="5"/>
  <c r="J51" i="5" l="1"/>
  <c r="N50" i="5"/>
  <c r="M51" i="5" l="1"/>
  <c r="L51" i="5"/>
  <c r="K51" i="5"/>
  <c r="J52" i="5" l="1"/>
  <c r="N51" i="5"/>
  <c r="M52" i="5" l="1"/>
  <c r="L52" i="5"/>
  <c r="K52" i="5"/>
  <c r="J53" i="5" l="1"/>
  <c r="K53" i="5"/>
  <c r="N52" i="5"/>
  <c r="J54" i="5" l="1"/>
  <c r="N53" i="5"/>
  <c r="L54" i="5"/>
  <c r="M53" i="5"/>
  <c r="L53" i="5"/>
  <c r="M54" i="5" l="1"/>
  <c r="K54" i="5"/>
  <c r="J55" i="5" l="1"/>
  <c r="N54" i="5"/>
  <c r="M55" i="5" l="1"/>
  <c r="L55" i="5"/>
  <c r="K55" i="5"/>
  <c r="J56" i="5" l="1"/>
  <c r="N55" i="5"/>
  <c r="M56" i="5" l="1"/>
  <c r="L56" i="5"/>
  <c r="K56" i="5"/>
  <c r="J57" i="5" l="1"/>
  <c r="N56" i="5"/>
  <c r="M57" i="5" l="1"/>
  <c r="L57" i="5"/>
  <c r="K57" i="5"/>
  <c r="J58" i="5" l="1"/>
  <c r="N57" i="5"/>
  <c r="M58" i="5" l="1"/>
  <c r="L58" i="5"/>
  <c r="K58" i="5"/>
  <c r="J59" i="5" l="1"/>
  <c r="N58" i="5"/>
  <c r="M59" i="5" l="1"/>
  <c r="L59" i="5"/>
  <c r="K59" i="5"/>
  <c r="J60" i="5" l="1"/>
  <c r="N59" i="5"/>
  <c r="M60" i="5" l="1"/>
  <c r="L60" i="5"/>
  <c r="K60" i="5"/>
  <c r="J61" i="5" l="1"/>
  <c r="K61" i="5" s="1"/>
  <c r="N60" i="5"/>
  <c r="J62" i="5" l="1"/>
  <c r="M62" i="5" s="1"/>
  <c r="K62" i="5"/>
  <c r="N62" i="5" s="1"/>
  <c r="N61" i="5"/>
  <c r="M61" i="5"/>
  <c r="L62" i="5"/>
  <c r="L61" i="5"/>
</calcChain>
</file>

<file path=xl/sharedStrings.xml><?xml version="1.0" encoding="utf-8"?>
<sst xmlns="http://schemas.openxmlformats.org/spreadsheetml/2006/main" count="136" uniqueCount="60">
  <si>
    <t>Date</t>
  </si>
  <si>
    <t>1 Mo</t>
  </si>
  <si>
    <t>2 Mo</t>
  </si>
  <si>
    <t>3 Mo</t>
  </si>
  <si>
    <t>4 Mo</t>
  </si>
  <si>
    <t>6 Mo</t>
  </si>
  <si>
    <t>1 Yr</t>
  </si>
  <si>
    <t>2 Yr</t>
  </si>
  <si>
    <t>3 Yr</t>
  </si>
  <si>
    <t>5 Yr</t>
  </si>
  <si>
    <t>7 Yr</t>
  </si>
  <si>
    <t>10 Yr</t>
  </si>
  <si>
    <t>20 Yr</t>
  </si>
  <si>
    <t>30 Yr</t>
  </si>
  <si>
    <t>Month</t>
  </si>
  <si>
    <t>Rate</t>
  </si>
  <si>
    <t>i(2)</t>
  </si>
  <si>
    <t>PV</t>
  </si>
  <si>
    <t>Sum PV</t>
  </si>
  <si>
    <t>Forward</t>
  </si>
  <si>
    <t>Spot</t>
  </si>
  <si>
    <t>Check</t>
  </si>
  <si>
    <t>Forward Starting Curve</t>
  </si>
  <si>
    <t>Coupon</t>
  </si>
  <si>
    <t>Year</t>
  </si>
  <si>
    <t>Accum</t>
  </si>
  <si>
    <t>Annual</t>
  </si>
  <si>
    <t>Factor</t>
  </si>
  <si>
    <t xml:space="preserve">Sum </t>
  </si>
  <si>
    <t>PV(y) = Present Value at time y, measured in years</t>
  </si>
  <si>
    <t>n = Tenor of bond</t>
  </si>
  <si>
    <t>c = Annual coupon rate</t>
  </si>
  <si>
    <t>10 Year</t>
  </si>
  <si>
    <t>Cubic Spline</t>
  </si>
  <si>
    <t>Linear</t>
  </si>
  <si>
    <t>Difference</t>
  </si>
  <si>
    <t>Continuous</t>
  </si>
  <si>
    <t>PV from</t>
  </si>
  <si>
    <t>Forward Spot</t>
  </si>
  <si>
    <t xml:space="preserve">1 = sum[PV(y/2),y=1 to 2n-1]*c/2 + (1+c/2)*PV(n) </t>
  </si>
  <si>
    <t>1 = sum[PV(y/2),y=1 to 2n]*c/2 +  PV(n)</t>
  </si>
  <si>
    <t>Tab</t>
  </si>
  <si>
    <t>Contents</t>
  </si>
  <si>
    <t>ForwardInput</t>
  </si>
  <si>
    <t>SpotInput</t>
  </si>
  <si>
    <t>CalcPar</t>
  </si>
  <si>
    <t>ParInput</t>
  </si>
  <si>
    <t>ForwardSpot</t>
  </si>
  <si>
    <t>ForwardPar.V1</t>
  </si>
  <si>
    <t>ForwardPar.V2</t>
  </si>
  <si>
    <t>CubicSpline</t>
  </si>
  <si>
    <t>Calculate spots from forwards</t>
  </si>
  <si>
    <t>Calculate forwards from spots</t>
  </si>
  <si>
    <t>Calculate par rates from either forwards or spots</t>
  </si>
  <si>
    <t>Calculate (or bootstrap) forwards and spots form par</t>
  </si>
  <si>
    <t>Calculate 10-year forwards</t>
  </si>
  <si>
    <t>Calculate forward starting par curve from forward starting forward rates</t>
  </si>
  <si>
    <t>Calculate forward starting par curve from initial present values</t>
  </si>
  <si>
    <t>Cubic spline results compared to linear interpolation</t>
  </si>
  <si>
    <t>Forward and spot formulas using continuous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</si>
</sst>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  <xf numFmtId="0" fontId="0" fillId="2" borderId="0" xfId="0" applyFill="1"/>
    <xf numFmtId="0" fontId="0" fillId="3" borderId="0" xfId="0" applyFill="1"/>
    <xf numFmtId="0" fontId="0" fillId="4" borderId="0" xfId="0" applyFill="1"/>
    <xf numFmtId="164" fontId="0" fillId="3" borderId="0" xfId="0" applyNumberFormat="1" applyFill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DCF3B-1FB8-437B-A441-5DF8F0422097}">
  <dimension ref="C4:D13"/>
  <sheetViews>
    <sheetView tabSelected="1" workbookViewId="0"/>
  </sheetViews>
  <sheetFormatPr defaultRowHeight="15" x14ac:dyDescent="0.25"/>
  <cols>
    <col min="3" max="3" width="13.28515625" bestFit="1" customWidth="1"/>
    <col min="4" max="4" width="62" bestFit="1" customWidth="1"/>
  </cols>
  <sheetData>
    <row r="4" spans="3:4" x14ac:dyDescent="0.25">
      <c r="C4" s="1" t="s">
        <v>41</v>
      </c>
      <c r="D4" s="1" t="s">
        <v>42</v>
      </c>
    </row>
    <row r="5" spans="3:4" x14ac:dyDescent="0.25">
      <c r="C5" t="s">
        <v>43</v>
      </c>
      <c r="D5" t="s">
        <v>51</v>
      </c>
    </row>
    <row r="6" spans="3:4" x14ac:dyDescent="0.25">
      <c r="C6" t="s">
        <v>44</v>
      </c>
      <c r="D6" t="s">
        <v>52</v>
      </c>
    </row>
    <row r="7" spans="3:4" x14ac:dyDescent="0.25">
      <c r="C7" t="s">
        <v>45</v>
      </c>
      <c r="D7" t="s">
        <v>53</v>
      </c>
    </row>
    <row r="8" spans="3:4" x14ac:dyDescent="0.25">
      <c r="C8" t="s">
        <v>46</v>
      </c>
      <c r="D8" t="s">
        <v>54</v>
      </c>
    </row>
    <row r="9" spans="3:4" x14ac:dyDescent="0.25">
      <c r="C9" t="s">
        <v>47</v>
      </c>
      <c r="D9" t="s">
        <v>55</v>
      </c>
    </row>
    <row r="10" spans="3:4" x14ac:dyDescent="0.25">
      <c r="C10" t="s">
        <v>48</v>
      </c>
      <c r="D10" t="s">
        <v>56</v>
      </c>
    </row>
    <row r="11" spans="3:4" x14ac:dyDescent="0.25">
      <c r="C11" t="s">
        <v>49</v>
      </c>
      <c r="D11" t="s">
        <v>57</v>
      </c>
    </row>
    <row r="12" spans="3:4" x14ac:dyDescent="0.25">
      <c r="C12" t="s">
        <v>50</v>
      </c>
      <c r="D12" t="s">
        <v>58</v>
      </c>
    </row>
    <row r="13" spans="3:4" x14ac:dyDescent="0.25">
      <c r="C13" t="s">
        <v>36</v>
      </c>
      <c r="D13" t="s">
        <v>59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1FBA4-0E25-47DA-BCAD-778F1BDCF5FB}">
  <dimension ref="A1:H82"/>
  <sheetViews>
    <sheetView workbookViewId="0">
      <selection activeCell="H12" sqref="H12"/>
    </sheetView>
  </sheetViews>
  <sheetFormatPr defaultRowHeight="15" x14ac:dyDescent="0.25"/>
  <cols>
    <col min="4" max="5" width="10.42578125" bestFit="1" customWidth="1"/>
    <col min="8" max="8" width="12" bestFit="1" customWidth="1"/>
  </cols>
  <sheetData>
    <row r="1" spans="1:8" x14ac:dyDescent="0.25">
      <c r="C1" t="s">
        <v>26</v>
      </c>
      <c r="D1" t="s">
        <v>36</v>
      </c>
      <c r="E1" t="s">
        <v>36</v>
      </c>
      <c r="F1" t="s">
        <v>37</v>
      </c>
      <c r="G1" t="s">
        <v>37</v>
      </c>
      <c r="H1" t="s">
        <v>32</v>
      </c>
    </row>
    <row r="2" spans="1:8" x14ac:dyDescent="0.25">
      <c r="A2" t="s">
        <v>14</v>
      </c>
      <c r="B2" t="s">
        <v>24</v>
      </c>
      <c r="C2" t="s">
        <v>19</v>
      </c>
      <c r="D2" t="s">
        <v>19</v>
      </c>
      <c r="E2" t="s">
        <v>20</v>
      </c>
      <c r="F2" t="s">
        <v>19</v>
      </c>
      <c r="G2" t="s">
        <v>20</v>
      </c>
      <c r="H2" t="s">
        <v>38</v>
      </c>
    </row>
    <row r="3" spans="1:8" x14ac:dyDescent="0.25">
      <c r="A3">
        <v>6</v>
      </c>
      <c r="B3">
        <v>0.5</v>
      </c>
      <c r="C3" s="4">
        <v>4.9497802500000132E-2</v>
      </c>
      <c r="D3" s="4">
        <f>LN(1+C3)</f>
        <v>4.8311766422142341E-2</v>
      </c>
      <c r="E3" s="4">
        <f>AVERAGE(D$3:D3)</f>
        <v>4.8311766422142341E-2</v>
      </c>
      <c r="F3" s="4">
        <f>EXP(-SUM(D$3:D3)/2)</f>
        <v>0.97613353506759715</v>
      </c>
      <c r="G3" s="4">
        <f>EXP(-B3*E3)</f>
        <v>0.97613353506759715</v>
      </c>
      <c r="H3" s="4">
        <f>(E23*B23-E3*B3)/(B23-B3)</f>
        <v>3.8650185099145293E-2</v>
      </c>
    </row>
    <row r="4" spans="1:8" x14ac:dyDescent="0.25">
      <c r="A4">
        <v>12</v>
      </c>
      <c r="B4">
        <v>1</v>
      </c>
      <c r="C4" s="4">
        <v>3.8974086231224891E-2</v>
      </c>
      <c r="D4" s="4">
        <f t="shared" ref="D4:D67" si="0">LN(1+C4)</f>
        <v>3.8233770738900733E-2</v>
      </c>
      <c r="E4" s="4">
        <f>AVERAGE(D$3:D4)</f>
        <v>4.3272768580521537E-2</v>
      </c>
      <c r="F4" s="4">
        <f>EXP(-SUM(D$3:D4)/2)</f>
        <v>0.95765013756925299</v>
      </c>
      <c r="G4" s="4">
        <f t="shared" ref="G4:G67" si="1">EXP(-B4*E4)</f>
        <v>0.95765013756925299</v>
      </c>
      <c r="H4" s="4">
        <f t="shared" ref="H4:H62" si="2">(E24*B24-E4*B4)/(B24-B4)</f>
        <v>3.8932198226833949E-2</v>
      </c>
    </row>
    <row r="5" spans="1:8" x14ac:dyDescent="0.25">
      <c r="A5">
        <v>18</v>
      </c>
      <c r="B5">
        <v>1.5</v>
      </c>
      <c r="C5" s="4">
        <v>3.6952976093610035E-2</v>
      </c>
      <c r="D5" s="4">
        <f t="shared" si="0"/>
        <v>3.6286582118559424E-2</v>
      </c>
      <c r="E5" s="4">
        <f>AVERAGE(D$3:D5)</f>
        <v>4.0944039759867497E-2</v>
      </c>
      <c r="F5" s="4">
        <f>EXP(-SUM(D$3:D5)/2)</f>
        <v>0.94043188261735666</v>
      </c>
      <c r="G5" s="4">
        <f t="shared" si="1"/>
        <v>0.94043188261735666</v>
      </c>
      <c r="H5" s="4">
        <f t="shared" si="2"/>
        <v>3.9335231210138183E-2</v>
      </c>
    </row>
    <row r="6" spans="1:8" x14ac:dyDescent="0.25">
      <c r="A6">
        <v>24</v>
      </c>
      <c r="B6">
        <v>2</v>
      </c>
      <c r="C6" s="4">
        <v>3.2056417095899903E-2</v>
      </c>
      <c r="D6" s="4">
        <f t="shared" si="0"/>
        <v>3.1553333293730348E-2</v>
      </c>
      <c r="E6" s="4">
        <f>AVERAGE(D$3:D6)</f>
        <v>3.8596363143333215E-2</v>
      </c>
      <c r="F6" s="4">
        <f>EXP(-SUM(D$3:D6)/2)</f>
        <v>0.92571142748740165</v>
      </c>
      <c r="G6" s="4">
        <f t="shared" si="1"/>
        <v>0.92571142748740165</v>
      </c>
      <c r="H6" s="4">
        <f t="shared" si="2"/>
        <v>3.9998973559105366E-2</v>
      </c>
    </row>
    <row r="7" spans="1:8" x14ac:dyDescent="0.25">
      <c r="A7">
        <v>30</v>
      </c>
      <c r="B7">
        <v>2.5</v>
      </c>
      <c r="C7" s="4">
        <v>3.6316622632806217E-2</v>
      </c>
      <c r="D7" s="4">
        <f t="shared" si="0"/>
        <v>3.5672717446856524E-2</v>
      </c>
      <c r="E7" s="4">
        <f>AVERAGE(D$3:D7)</f>
        <v>3.8011634004037877E-2</v>
      </c>
      <c r="F7" s="4">
        <f>EXP(-SUM(D$3:D7)/2)</f>
        <v>0.90934648573188537</v>
      </c>
      <c r="G7" s="4">
        <f t="shared" si="1"/>
        <v>0.90934648573188537</v>
      </c>
      <c r="H7" s="4">
        <f t="shared" si="2"/>
        <v>4.048119717049109E-2</v>
      </c>
    </row>
    <row r="8" spans="1:8" x14ac:dyDescent="0.25">
      <c r="A8">
        <v>36</v>
      </c>
      <c r="B8">
        <v>3</v>
      </c>
      <c r="C8" s="4">
        <v>3.5040477822495086E-2</v>
      </c>
      <c r="D8" s="4">
        <f t="shared" si="0"/>
        <v>3.444053495983674E-2</v>
      </c>
      <c r="E8" s="4">
        <f>AVERAGE(D$3:D8)</f>
        <v>3.7416450830004354E-2</v>
      </c>
      <c r="F8" s="4">
        <f>EXP(-SUM(D$3:D8)/2)</f>
        <v>0.8938213531306024</v>
      </c>
      <c r="G8" s="4">
        <f t="shared" si="1"/>
        <v>0.8938213531306024</v>
      </c>
      <c r="H8" s="4">
        <f>(E28*B28-E8*B8)/(B28-B8)</f>
        <v>4.1049901884661705E-2</v>
      </c>
    </row>
    <row r="9" spans="1:8" x14ac:dyDescent="0.25">
      <c r="A9">
        <v>42</v>
      </c>
      <c r="B9">
        <v>3.5</v>
      </c>
      <c r="C9" s="4">
        <v>3.6755094476733863E-2</v>
      </c>
      <c r="D9" s="4">
        <f t="shared" si="0"/>
        <v>3.6095734023511634E-2</v>
      </c>
      <c r="E9" s="4">
        <f>AVERAGE(D$3:D9)</f>
        <v>3.7227777000505391E-2</v>
      </c>
      <c r="F9" s="4">
        <f>EXP(-SUM(D$3:D9)/2)</f>
        <v>0.87783448261546126</v>
      </c>
      <c r="G9" s="4">
        <f t="shared" si="1"/>
        <v>0.87783448261546126</v>
      </c>
      <c r="H9" s="4">
        <f t="shared" si="2"/>
        <v>4.1561159074866447E-2</v>
      </c>
    </row>
    <row r="10" spans="1:8" x14ac:dyDescent="0.25">
      <c r="A10">
        <v>48</v>
      </c>
      <c r="B10">
        <v>4</v>
      </c>
      <c r="C10" s="4">
        <v>3.632079531614929E-2</v>
      </c>
      <c r="D10" s="4">
        <f t="shared" si="0"/>
        <v>3.5676743894808245E-2</v>
      </c>
      <c r="E10" s="4">
        <f>AVERAGE(D$3:D10)</f>
        <v>3.7033897862293247E-2</v>
      </c>
      <c r="F10" s="4">
        <f>EXP(-SUM(D$3:D10)/2)</f>
        <v>0.86231418458491604</v>
      </c>
      <c r="G10" s="4">
        <f t="shared" si="1"/>
        <v>0.86231418458491604</v>
      </c>
      <c r="H10" s="4">
        <f t="shared" si="2"/>
        <v>4.211913864169551E-2</v>
      </c>
    </row>
    <row r="11" spans="1:8" x14ac:dyDescent="0.25">
      <c r="A11">
        <v>54</v>
      </c>
      <c r="B11">
        <v>4.5</v>
      </c>
      <c r="C11" s="4">
        <v>3.58828095422421E-2</v>
      </c>
      <c r="D11" s="4">
        <f t="shared" si="0"/>
        <v>3.525401923647592E-2</v>
      </c>
      <c r="E11" s="4">
        <f>AVERAGE(D$3:D11)</f>
        <v>3.6836133570535765E-2</v>
      </c>
      <c r="F11" s="4">
        <f>EXP(-SUM(D$3:D11)/2)</f>
        <v>0.84724734593216178</v>
      </c>
      <c r="G11" s="4">
        <f t="shared" si="1"/>
        <v>0.84724734593216178</v>
      </c>
      <c r="H11" s="4">
        <f t="shared" si="2"/>
        <v>4.27245088643066E-2</v>
      </c>
    </row>
    <row r="12" spans="1:8" x14ac:dyDescent="0.25">
      <c r="A12">
        <v>60</v>
      </c>
      <c r="B12">
        <v>5</v>
      </c>
      <c r="C12" s="4">
        <v>3.5441176020696297E-2</v>
      </c>
      <c r="D12" s="4">
        <f t="shared" si="0"/>
        <v>3.4827592920442144E-2</v>
      </c>
      <c r="E12" s="4">
        <f>AVERAGE(D$3:D12)</f>
        <v>3.6635279505526405E-2</v>
      </c>
      <c r="F12" s="4">
        <f>EXP(-SUM(D$3:D12)/2)</f>
        <v>0.83262127044880996</v>
      </c>
      <c r="G12" s="4">
        <f>EXP(-B12*E12)</f>
        <v>0.83262127044880996</v>
      </c>
      <c r="H12" s="4">
        <f>(E32*B32-E12*B12)/(B32-B12)</f>
        <v>4.3377958691515714E-2</v>
      </c>
    </row>
    <row r="13" spans="1:8" x14ac:dyDescent="0.25">
      <c r="A13">
        <v>66</v>
      </c>
      <c r="B13">
        <v>5.5</v>
      </c>
      <c r="C13" s="4">
        <v>4.0208106925541998E-2</v>
      </c>
      <c r="D13" s="4">
        <f t="shared" si="0"/>
        <v>3.9420795948404939E-2</v>
      </c>
      <c r="E13" s="4">
        <f>AVERAGE(D$3:D13)</f>
        <v>3.688850827306081E-2</v>
      </c>
      <c r="F13" s="4">
        <f>EXP(-SUM(D$3:D13)/2)</f>
        <v>0.81637065302489964</v>
      </c>
      <c r="G13" s="4">
        <f t="shared" si="1"/>
        <v>0.81637065302489964</v>
      </c>
      <c r="H13" s="4">
        <f t="shared" si="2"/>
        <v>4.3829034123803359E-2</v>
      </c>
    </row>
    <row r="14" spans="1:8" x14ac:dyDescent="0.25">
      <c r="A14">
        <v>72</v>
      </c>
      <c r="B14">
        <v>6</v>
      </c>
      <c r="C14" s="4">
        <v>4.0722882858095E-2</v>
      </c>
      <c r="D14" s="4">
        <f t="shared" si="0"/>
        <v>3.9915551368532753E-2</v>
      </c>
      <c r="E14" s="4">
        <f>AVERAGE(D$3:D14)</f>
        <v>3.7140761864350141E-2</v>
      </c>
      <c r="F14" s="4">
        <f>EXP(-SUM(D$3:D14)/2)</f>
        <v>0.80023921986169755</v>
      </c>
      <c r="G14" s="4">
        <f t="shared" si="1"/>
        <v>0.80023921986169755</v>
      </c>
      <c r="H14" s="4">
        <f t="shared" si="2"/>
        <v>4.4283209994048806E-2</v>
      </c>
    </row>
    <row r="15" spans="1:8" x14ac:dyDescent="0.25">
      <c r="A15">
        <v>78</v>
      </c>
      <c r="B15">
        <v>6.5</v>
      </c>
      <c r="C15" s="4">
        <v>4.1244318840890859E-2</v>
      </c>
      <c r="D15" s="4">
        <f t="shared" si="0"/>
        <v>4.0416458388848005E-2</v>
      </c>
      <c r="E15" s="4">
        <f>AVERAGE(D$3:D15)</f>
        <v>3.7392738520080744E-2</v>
      </c>
      <c r="F15" s="4">
        <f>EXP(-SUM(D$3:D15)/2)</f>
        <v>0.7842301050304028</v>
      </c>
      <c r="G15" s="4">
        <f t="shared" si="1"/>
        <v>0.7842301050304028</v>
      </c>
      <c r="H15" s="4">
        <f t="shared" si="2"/>
        <v>4.4740757645568466E-2</v>
      </c>
    </row>
    <row r="16" spans="1:8" x14ac:dyDescent="0.25">
      <c r="A16">
        <v>84</v>
      </c>
      <c r="B16">
        <v>7</v>
      </c>
      <c r="C16" s="4">
        <v>4.177271191351406E-2</v>
      </c>
      <c r="D16" s="4">
        <f t="shared" si="0"/>
        <v>4.0923792775610403E-2</v>
      </c>
      <c r="E16" s="4">
        <f>AVERAGE(D$3:D16)</f>
        <v>3.7644956681190007E-2</v>
      </c>
      <c r="F16" s="4">
        <f>EXP(-SUM(D$3:D16)/2)</f>
        <v>0.76834633014823706</v>
      </c>
      <c r="G16" s="4">
        <f t="shared" si="1"/>
        <v>0.76834633014823706</v>
      </c>
      <c r="H16" s="4">
        <f t="shared" si="2"/>
        <v>4.5201962702505205E-2</v>
      </c>
    </row>
    <row r="17" spans="1:8" x14ac:dyDescent="0.25">
      <c r="A17">
        <v>90</v>
      </c>
      <c r="B17">
        <v>7.5</v>
      </c>
      <c r="C17" s="4">
        <v>4.1575748453488437E-2</v>
      </c>
      <c r="D17" s="4">
        <f t="shared" si="0"/>
        <v>4.0734709226353596E-2</v>
      </c>
      <c r="E17" s="4">
        <f>AVERAGE(D$3:D17)</f>
        <v>3.7850940184200911E-2</v>
      </c>
      <c r="F17" s="4">
        <f>EXP(-SUM(D$3:D17)/2)</f>
        <v>0.75285543772839125</v>
      </c>
      <c r="G17" s="4">
        <f t="shared" si="1"/>
        <v>0.75285543772839125</v>
      </c>
      <c r="H17" s="4">
        <f t="shared" si="2"/>
        <v>4.5702282844127036E-2</v>
      </c>
    </row>
    <row r="18" spans="1:8" x14ac:dyDescent="0.25">
      <c r="A18">
        <v>96</v>
      </c>
      <c r="B18">
        <v>8</v>
      </c>
      <c r="C18" s="4">
        <v>4.2016900061649931E-2</v>
      </c>
      <c r="D18" s="4">
        <f t="shared" si="0"/>
        <v>4.115816206879655E-2</v>
      </c>
      <c r="E18" s="4">
        <f>AVERAGE(D$3:D18)</f>
        <v>3.8057641551988139E-2</v>
      </c>
      <c r="F18" s="4">
        <f>EXP(-SUM(D$3:D18)/2)</f>
        <v>0.73752069332509851</v>
      </c>
      <c r="G18" s="4">
        <f t="shared" si="1"/>
        <v>0.73752069332509851</v>
      </c>
      <c r="H18" s="4">
        <f t="shared" si="2"/>
        <v>4.6211759678152067E-2</v>
      </c>
    </row>
    <row r="19" spans="1:8" x14ac:dyDescent="0.25">
      <c r="A19">
        <v>102</v>
      </c>
      <c r="B19">
        <v>8.5</v>
      </c>
      <c r="C19" s="4">
        <v>4.2464189295315924E-2</v>
      </c>
      <c r="D19" s="4">
        <f t="shared" si="0"/>
        <v>4.158732330495734E-2</v>
      </c>
      <c r="E19" s="4">
        <f>AVERAGE(D$3:D19)</f>
        <v>3.8265269890398086E-2</v>
      </c>
      <c r="F19" s="4">
        <f>EXP(-SUM(D$3:D19)/2)</f>
        <v>0.72234328140937154</v>
      </c>
      <c r="G19" s="4">
        <f t="shared" si="1"/>
        <v>0.72234328140937154</v>
      </c>
      <c r="H19" s="4">
        <f t="shared" si="2"/>
        <v>4.6730809858508159E-2</v>
      </c>
    </row>
    <row r="20" spans="1:8" x14ac:dyDescent="0.25">
      <c r="A20">
        <v>108</v>
      </c>
      <c r="B20">
        <v>9</v>
      </c>
      <c r="C20" s="4">
        <v>4.2917871261845431E-2</v>
      </c>
      <c r="D20" s="4">
        <f t="shared" si="0"/>
        <v>4.2022430120411389E-2</v>
      </c>
      <c r="E20" s="4">
        <f>AVERAGE(D$3:D20)</f>
        <v>3.8474001014287718E-2</v>
      </c>
      <c r="F20" s="4">
        <f>EXP(-SUM(D$3:D20)/2)</f>
        <v>0.70732430735621565</v>
      </c>
      <c r="G20" s="4">
        <f t="shared" si="1"/>
        <v>0.70732430735621565</v>
      </c>
      <c r="H20" s="4">
        <f t="shared" si="2"/>
        <v>4.7259873988362358E-2</v>
      </c>
    </row>
    <row r="21" spans="1:8" x14ac:dyDescent="0.25">
      <c r="A21">
        <v>114</v>
      </c>
      <c r="B21">
        <v>9.5</v>
      </c>
      <c r="C21" s="4">
        <v>4.3378213688067158E-2</v>
      </c>
      <c r="D21" s="4">
        <f t="shared" si="0"/>
        <v>4.2463731273218397E-2</v>
      </c>
      <c r="E21" s="4">
        <f>AVERAGE(D$3:D21)</f>
        <v>3.8683986817389333E-2</v>
      </c>
      <c r="F21" s="4">
        <f>EXP(-SUM(D$3:D21)/2)</f>
        <v>0.69246479845736797</v>
      </c>
      <c r="G21" s="4">
        <f t="shared" si="1"/>
        <v>0.69246479845736797</v>
      </c>
      <c r="H21" s="4">
        <f t="shared" si="2"/>
        <v>4.779941838013102E-2</v>
      </c>
    </row>
    <row r="22" spans="1:8" x14ac:dyDescent="0.25">
      <c r="A22">
        <v>120</v>
      </c>
      <c r="B22">
        <v>10</v>
      </c>
      <c r="C22" s="4">
        <v>4.384549771949886E-2</v>
      </c>
      <c r="D22" s="4">
        <f t="shared" si="0"/>
        <v>4.2911487818609088E-2</v>
      </c>
      <c r="E22" s="4">
        <f>AVERAGE(D$3:D22)</f>
        <v>3.8895361867450323E-2</v>
      </c>
      <c r="F22" s="4">
        <f>EXP(-SUM(D$3:D22)/2)</f>
        <v>0.67776570495674049</v>
      </c>
      <c r="G22" s="4">
        <f t="shared" si="1"/>
        <v>0.67776570495674049</v>
      </c>
      <c r="H22" s="4">
        <f t="shared" si="2"/>
        <v>4.8349936973200829E-2</v>
      </c>
    </row>
    <row r="23" spans="1:8" x14ac:dyDescent="0.25">
      <c r="A23">
        <v>126</v>
      </c>
      <c r="B23">
        <v>10.5</v>
      </c>
      <c r="C23" s="4">
        <v>4.4364149719187118E-2</v>
      </c>
      <c r="D23" s="4">
        <f t="shared" si="0"/>
        <v>4.3408231056041559E-2</v>
      </c>
      <c r="E23" s="4">
        <f>AVERAGE(D$3:D23)</f>
        <v>3.9110260400240383E-2</v>
      </c>
      <c r="F23" s="4">
        <f>EXP(-SUM(D$3:D23)/2)</f>
        <v>0.6632138881891112</v>
      </c>
      <c r="G23" s="4">
        <f t="shared" si="1"/>
        <v>0.66321388818911109</v>
      </c>
      <c r="H23" s="4">
        <f t="shared" si="2"/>
        <v>4.816490975898631E-2</v>
      </c>
    </row>
    <row r="24" spans="1:8" x14ac:dyDescent="0.25">
      <c r="A24">
        <v>132</v>
      </c>
      <c r="B24">
        <v>11</v>
      </c>
      <c r="C24" s="4">
        <v>4.4850730192323551E-2</v>
      </c>
      <c r="D24" s="4">
        <f t="shared" si="0"/>
        <v>4.3874033292674003E-2</v>
      </c>
      <c r="E24" s="4">
        <f>AVERAGE(D$3:D24)</f>
        <v>3.9326795531714635E-2</v>
      </c>
      <c r="F24" s="4">
        <f>EXP(-SUM(D$3:D24)/2)</f>
        <v>0.64882337365646825</v>
      </c>
      <c r="G24" s="4">
        <f t="shared" si="1"/>
        <v>0.64882337365646825</v>
      </c>
      <c r="H24" s="4">
        <f t="shared" si="2"/>
        <v>4.795003026337015E-2</v>
      </c>
    </row>
    <row r="25" spans="1:8" x14ac:dyDescent="0.25">
      <c r="A25">
        <v>138</v>
      </c>
      <c r="B25">
        <v>11.5</v>
      </c>
      <c r="C25" s="4">
        <v>4.5345279433913754E-2</v>
      </c>
      <c r="D25" s="4">
        <f t="shared" si="0"/>
        <v>4.4347241784644269E-2</v>
      </c>
      <c r="E25" s="4">
        <f>AVERAGE(D$3:D25)</f>
        <v>3.9545075803581138E-2</v>
      </c>
      <c r="F25" s="4">
        <f>EXP(-SUM(D$3:D25)/2)</f>
        <v>0.63459494104725833</v>
      </c>
      <c r="G25" s="4">
        <f t="shared" si="1"/>
        <v>0.63459494104725833</v>
      </c>
      <c r="H25" s="4">
        <f t="shared" si="2"/>
        <v>4.7704845041494096E-2</v>
      </c>
    </row>
    <row r="26" spans="1:8" x14ac:dyDescent="0.25">
      <c r="A26">
        <v>144</v>
      </c>
      <c r="B26">
        <v>12</v>
      </c>
      <c r="C26" s="4">
        <v>4.5848147127013128E-2</v>
      </c>
      <c r="D26" s="4">
        <f t="shared" si="0"/>
        <v>4.4828180273074024E-2</v>
      </c>
      <c r="E26" s="4">
        <f>AVERAGE(D$3:D26)</f>
        <v>3.9765205156476677E-2</v>
      </c>
      <c r="F26" s="4">
        <f>EXP(-SUM(D$3:D26)/2)</f>
        <v>0.62052929602284124</v>
      </c>
      <c r="G26" s="4">
        <f t="shared" si="1"/>
        <v>0.62052929602284124</v>
      </c>
      <c r="H26" s="4">
        <f t="shared" si="2"/>
        <v>4.7428883547643325E-2</v>
      </c>
    </row>
    <row r="27" spans="1:8" x14ac:dyDescent="0.25">
      <c r="A27">
        <v>150</v>
      </c>
      <c r="B27">
        <v>12.5</v>
      </c>
      <c r="C27" s="4">
        <v>4.6359701770817496E-2</v>
      </c>
      <c r="D27" s="4">
        <f t="shared" si="0"/>
        <v>4.5317189674570983E-2</v>
      </c>
      <c r="E27" s="4">
        <f>AVERAGE(D$3:D27)</f>
        <v>3.9987284537200449E-2</v>
      </c>
      <c r="F27" s="4">
        <f>EXP(-SUM(D$3:D27)/2)</f>
        <v>0.60662707134992622</v>
      </c>
      <c r="G27" s="4">
        <f t="shared" si="1"/>
        <v>0.60662707134992622</v>
      </c>
      <c r="H27" s="4">
        <f t="shared" si="2"/>
        <v>4.7121657288603264E-2</v>
      </c>
    </row>
    <row r="28" spans="1:8" x14ac:dyDescent="0.25">
      <c r="A28">
        <v>156</v>
      </c>
      <c r="B28">
        <v>13</v>
      </c>
      <c r="C28" s="4">
        <v>4.6880331969843647E-2</v>
      </c>
      <c r="D28" s="4">
        <f t="shared" si="0"/>
        <v>4.5814629243249055E-2</v>
      </c>
      <c r="E28" s="4">
        <f>AVERAGE(D$3:D28)</f>
        <v>4.0211413179740779E-2</v>
      </c>
      <c r="F28" s="4">
        <f>EXP(-SUM(D$3:D28)/2)</f>
        <v>0.5928888280503497</v>
      </c>
      <c r="G28" s="4">
        <f t="shared" si="1"/>
        <v>0.5928888280503497</v>
      </c>
      <c r="H28" s="4">
        <f t="shared" si="2"/>
        <v>4.6782658919989582E-2</v>
      </c>
    </row>
    <row r="29" spans="1:8" x14ac:dyDescent="0.25">
      <c r="A29">
        <v>162</v>
      </c>
      <c r="B29">
        <v>13.5</v>
      </c>
      <c r="C29" s="4">
        <v>4.7410447829774993E-2</v>
      </c>
      <c r="D29" s="4">
        <f t="shared" si="0"/>
        <v>4.6320877827606487E-2</v>
      </c>
      <c r="E29" s="4">
        <f>AVERAGE(D$3:D29)</f>
        <v>4.0437689648180251E-2</v>
      </c>
      <c r="F29" s="4">
        <f>EXP(-SUM(D$3:D29)/2)</f>
        <v>0.57931505656711624</v>
      </c>
      <c r="G29" s="4">
        <f t="shared" si="1"/>
        <v>0.57931505656711624</v>
      </c>
      <c r="H29" s="4">
        <f t="shared" si="2"/>
        <v>4.6411361280836574E-2</v>
      </c>
    </row>
    <row r="30" spans="1:8" x14ac:dyDescent="0.25">
      <c r="A30">
        <v>168</v>
      </c>
      <c r="B30">
        <v>14</v>
      </c>
      <c r="C30" s="4">
        <v>4.7950482470378253E-2</v>
      </c>
      <c r="D30" s="4">
        <f t="shared" si="0"/>
        <v>4.6836335231389428E-2</v>
      </c>
      <c r="E30" s="4">
        <f>AVERAGE(D$3:D30)</f>
        <v>4.0666212704723433E-2</v>
      </c>
      <c r="F30" s="4">
        <f>EXP(-SUM(D$3:D30)/2)</f>
        <v>0.5659061779456479</v>
      </c>
      <c r="G30" s="4">
        <f t="shared" si="1"/>
        <v>0.5659061779456479</v>
      </c>
      <c r="H30" s="4">
        <f t="shared" si="2"/>
        <v>4.6007216361270385E-2</v>
      </c>
    </row>
    <row r="31" spans="1:8" x14ac:dyDescent="0.25">
      <c r="A31">
        <v>174</v>
      </c>
      <c r="B31">
        <v>14.5</v>
      </c>
      <c r="C31" s="4">
        <v>4.8500893667190681E-2</v>
      </c>
      <c r="D31" s="4">
        <f t="shared" si="0"/>
        <v>4.7361423688697703E-2</v>
      </c>
      <c r="E31" s="4">
        <f>AVERAGE(D$3:D31)</f>
        <v>4.0897082048998404E-2</v>
      </c>
      <c r="F31" s="4">
        <f>EXP(-SUM(D$3:D31)/2)</f>
        <v>0.55266254502917911</v>
      </c>
      <c r="G31" s="4">
        <f t="shared" si="1"/>
        <v>0.55266254502917911</v>
      </c>
      <c r="H31" s="4">
        <f t="shared" si="2"/>
        <v>4.5569654197582618E-2</v>
      </c>
    </row>
    <row r="32" spans="1:8" x14ac:dyDescent="0.25">
      <c r="A32">
        <v>180</v>
      </c>
      <c r="B32">
        <v>15</v>
      </c>
      <c r="C32" s="4">
        <v>4.9062165634888411E-2</v>
      </c>
      <c r="D32" s="4">
        <f t="shared" si="0"/>
        <v>4.7896589464624634E-2</v>
      </c>
      <c r="E32" s="4">
        <f>AVERAGE(D$3:D32)</f>
        <v>4.1130398962852616E-2</v>
      </c>
      <c r="F32" s="4">
        <f>EXP(-SUM(D$3:D32)/2)</f>
        <v>0.5395844436672651</v>
      </c>
      <c r="G32" s="4">
        <f t="shared" si="1"/>
        <v>0.5395844436672651</v>
      </c>
      <c r="H32" s="4">
        <f t="shared" si="2"/>
        <v>4.5098081688452266E-2</v>
      </c>
    </row>
    <row r="33" spans="1:8" x14ac:dyDescent="0.25">
      <c r="A33">
        <v>186</v>
      </c>
      <c r="B33">
        <v>15.5</v>
      </c>
      <c r="C33" s="4">
        <v>4.9634810966895593E-2</v>
      </c>
      <c r="D33" s="4">
        <f t="shared" si="0"/>
        <v>4.8442304594157819E-2</v>
      </c>
      <c r="E33" s="4">
        <f>AVERAGE(D$3:D33)</f>
        <v>4.1366266886443105E-2</v>
      </c>
      <c r="F33" s="4">
        <f>EXP(-SUM(D$3:D33)/2)</f>
        <v>0.52667209393636316</v>
      </c>
      <c r="G33" s="4">
        <f t="shared" si="1"/>
        <v>0.52667209393636316</v>
      </c>
      <c r="H33" s="4">
        <f t="shared" si="2"/>
        <v>4.4591881325428184E-2</v>
      </c>
    </row>
    <row r="34" spans="1:8" x14ac:dyDescent="0.25">
      <c r="A34">
        <v>192</v>
      </c>
      <c r="B34">
        <v>16</v>
      </c>
      <c r="C34" s="4">
        <v>5.0219372747400737E-2</v>
      </c>
      <c r="D34" s="4">
        <f t="shared" si="0"/>
        <v>4.8999068773441602E-2</v>
      </c>
      <c r="E34" s="4">
        <f>AVERAGE(D$3:D34)</f>
        <v>4.1604791945411806E-2</v>
      </c>
      <c r="F34" s="4">
        <f>EXP(-SUM(D$3:D34)/2)</f>
        <v>0.51392565137147361</v>
      </c>
      <c r="G34" s="4">
        <f t="shared" si="1"/>
        <v>0.51392565137147361</v>
      </c>
      <c r="H34" s="4">
        <f t="shared" si="2"/>
        <v>4.4050409830078775E-2</v>
      </c>
    </row>
    <row r="35" spans="1:8" x14ac:dyDescent="0.25">
      <c r="A35">
        <v>198</v>
      </c>
      <c r="B35">
        <v>16.5</v>
      </c>
      <c r="C35" s="4">
        <v>5.0816426853961927E-2</v>
      </c>
      <c r="D35" s="4">
        <f t="shared" si="0"/>
        <v>4.9567411419241203E-2</v>
      </c>
      <c r="E35" s="4">
        <f>AVERAGE(D$3:D35)</f>
        <v>4.1846083444618758E-2</v>
      </c>
      <c r="F35" s="4">
        <f>EXP(-SUM(D$3:D35)/2)</f>
        <v>0.50134520820783379</v>
      </c>
      <c r="G35" s="4">
        <f t="shared" si="1"/>
        <v>0.50134520820783379</v>
      </c>
      <c r="H35" s="4">
        <f t="shared" si="2"/>
        <v>4.3472996689421187E-2</v>
      </c>
    </row>
    <row r="36" spans="1:8" x14ac:dyDescent="0.25">
      <c r="A36">
        <v>204</v>
      </c>
      <c r="B36">
        <v>17</v>
      </c>
      <c r="C36" s="4">
        <v>5.1426584471093051E-2</v>
      </c>
      <c r="D36" s="4">
        <f t="shared" si="0"/>
        <v>5.0147893914345099E-2</v>
      </c>
      <c r="E36" s="4">
        <f>AVERAGE(D$3:D36)</f>
        <v>4.2090254340787184E-2</v>
      </c>
      <c r="F36" s="4">
        <f>EXP(-SUM(D$3:D36)/2)</f>
        <v>0.4889307946316705</v>
      </c>
      <c r="G36" s="4">
        <f t="shared" si="1"/>
        <v>0.4889307946316705</v>
      </c>
      <c r="H36" s="4">
        <f t="shared" si="2"/>
        <v>4.2858942580356198E-2</v>
      </c>
    </row>
    <row r="37" spans="1:8" x14ac:dyDescent="0.25">
      <c r="A37">
        <v>210</v>
      </c>
      <c r="B37">
        <v>17.5</v>
      </c>
      <c r="C37" s="4">
        <v>5.2050494837731609E-2</v>
      </c>
      <c r="D37" s="4">
        <f t="shared" si="0"/>
        <v>5.0741112058790144E-2</v>
      </c>
      <c r="E37" s="4">
        <f>AVERAGE(D$3:D37)</f>
        <v>4.2337421704158697E-2</v>
      </c>
      <c r="F37" s="4">
        <f>EXP(-SUM(D$3:D37)/2)</f>
        <v>0.47668238003903379</v>
      </c>
      <c r="G37" s="4">
        <f t="shared" si="1"/>
        <v>0.47668238003903379</v>
      </c>
      <c r="H37" s="4">
        <f t="shared" si="2"/>
        <v>4.2207517672837688E-2</v>
      </c>
    </row>
    <row r="38" spans="1:8" x14ac:dyDescent="0.25">
      <c r="A38">
        <v>216</v>
      </c>
      <c r="B38">
        <v>18</v>
      </c>
      <c r="C38" s="4">
        <v>5.2688848254411225E-2</v>
      </c>
      <c r="D38" s="4">
        <f t="shared" si="0"/>
        <v>5.1347698749297073E-2</v>
      </c>
      <c r="E38" s="4">
        <f>AVERAGE(D$3:D38)</f>
        <v>4.2587707177634763E-2</v>
      </c>
      <c r="F38" s="4">
        <f>EXP(-SUM(D$3:D38)/2)</f>
        <v>0.46459987430174482</v>
      </c>
      <c r="G38" s="4">
        <f t="shared" si="1"/>
        <v>0.46459987430174482</v>
      </c>
      <c r="H38" s="4">
        <f t="shared" si="2"/>
        <v>4.1517959800387839E-2</v>
      </c>
    </row>
    <row r="39" spans="1:8" x14ac:dyDescent="0.25">
      <c r="A39">
        <v>222</v>
      </c>
      <c r="B39">
        <v>18.5</v>
      </c>
      <c r="C39" s="4">
        <v>5.3342379379218041E-2</v>
      </c>
      <c r="D39" s="4">
        <f t="shared" si="0"/>
        <v>5.1968326912079213E-2</v>
      </c>
      <c r="E39" s="4">
        <f>AVERAGE(D$3:D39)</f>
        <v>4.2841237440727854E-2</v>
      </c>
      <c r="F39" s="4">
        <f>EXP(-SUM(D$3:D39)/2)</f>
        <v>0.45268312903951208</v>
      </c>
      <c r="G39" s="4">
        <f t="shared" si="1"/>
        <v>0.45268312903951208</v>
      </c>
      <c r="H39" s="4">
        <f t="shared" si="2"/>
        <v>4.0789472485306219E-2</v>
      </c>
    </row>
    <row r="40" spans="1:8" x14ac:dyDescent="0.25">
      <c r="A40">
        <v>228</v>
      </c>
      <c r="B40">
        <v>19</v>
      </c>
      <c r="C40" s="4">
        <v>5.4011870845482646E-2</v>
      </c>
      <c r="D40" s="4">
        <f t="shared" si="0"/>
        <v>5.2603712717495525E-2</v>
      </c>
      <c r="E40" s="4">
        <f>AVERAGE(D$3:D40)</f>
        <v>4.3098144684853318E-2</v>
      </c>
      <c r="F40" s="4">
        <f>EXP(-SUM(D$3:D40)/2)</f>
        <v>0.44093193889727417</v>
      </c>
      <c r="G40" s="4">
        <f t="shared" si="1"/>
        <v>0.44093193889727417</v>
      </c>
      <c r="H40" s="4">
        <f t="shared" si="2"/>
        <v>4.0021222804499011E-2</v>
      </c>
    </row>
    <row r="41" spans="1:8" x14ac:dyDescent="0.25">
      <c r="A41">
        <v>234</v>
      </c>
      <c r="B41">
        <v>19.5</v>
      </c>
      <c r="C41" s="4">
        <v>5.4698157238376233E-2</v>
      </c>
      <c r="D41" s="4">
        <f t="shared" si="0"/>
        <v>5.3254619108591542E-2</v>
      </c>
      <c r="E41" s="4">
        <f>AVERAGE(D$3:D41)</f>
        <v>4.3358567105974813E-2</v>
      </c>
      <c r="F41" s="4">
        <f>EXP(-SUM(D$3:D41)/2)</f>
        <v>0.42934604282686073</v>
      </c>
      <c r="G41" s="4">
        <f t="shared" si="1"/>
        <v>0.42934604282686073</v>
      </c>
      <c r="H41" s="4">
        <f t="shared" si="2"/>
        <v>3.9212339080249438E-2</v>
      </c>
    </row>
    <row r="42" spans="1:8" x14ac:dyDescent="0.25">
      <c r="A42">
        <v>240</v>
      </c>
      <c r="B42">
        <v>20</v>
      </c>
      <c r="C42" s="4">
        <v>5.5402129472780892E-2</v>
      </c>
      <c r="D42" s="4">
        <f t="shared" si="0"/>
        <v>5.392185968000518E-2</v>
      </c>
      <c r="E42" s="4">
        <f>AVERAGE(D$3:D42)</f>
        <v>4.3622649420325579E-2</v>
      </c>
      <c r="F42" s="4">
        <f>EXP(-SUM(D$3:D42)/2)</f>
        <v>0.41792512537205695</v>
      </c>
      <c r="G42" s="4">
        <f t="shared" si="1"/>
        <v>0.41792512537205695</v>
      </c>
      <c r="H42" s="4">
        <f t="shared" si="2"/>
        <v>3.8361908378424812E-2</v>
      </c>
    </row>
    <row r="43" spans="1:8" x14ac:dyDescent="0.25">
      <c r="A43">
        <v>246</v>
      </c>
      <c r="B43">
        <v>20.5</v>
      </c>
      <c r="C43" s="4">
        <v>4.0506575897746755E-2</v>
      </c>
      <c r="D43" s="4">
        <f t="shared" si="0"/>
        <v>3.9707686771751204E-2</v>
      </c>
      <c r="E43" s="4">
        <f>AVERAGE(D$3:D43)</f>
        <v>4.3527162526457906E-2</v>
      </c>
      <c r="F43" s="4">
        <f>EXP(-SUM(D$3:D43)/2)</f>
        <v>0.40970953081320349</v>
      </c>
      <c r="G43" s="4">
        <f t="shared" si="1"/>
        <v>0.40970953081320349</v>
      </c>
      <c r="H43" s="4">
        <f t="shared" si="2"/>
        <v>3.8222186322012894E-2</v>
      </c>
    </row>
    <row r="44" spans="1:8" x14ac:dyDescent="0.25">
      <c r="A44">
        <v>252</v>
      </c>
      <c r="B44">
        <v>21</v>
      </c>
      <c r="C44" s="4">
        <v>4.0370025246832419E-2</v>
      </c>
      <c r="D44" s="4">
        <f t="shared" si="0"/>
        <v>3.9576443380350448E-2</v>
      </c>
      <c r="E44" s="4">
        <f>AVERAGE(D$3:D44)</f>
        <v>4.3433097784883926E-2</v>
      </c>
      <c r="F44" s="4">
        <f>EXP(-SUM(D$3:D44)/2)</f>
        <v>0.40168179702920842</v>
      </c>
      <c r="G44" s="4">
        <f t="shared" si="1"/>
        <v>0.40168179702920842</v>
      </c>
      <c r="H44" s="4">
        <f t="shared" si="2"/>
        <v>3.8089026435171001E-2</v>
      </c>
    </row>
    <row r="45" spans="1:8" x14ac:dyDescent="0.25">
      <c r="A45">
        <v>258</v>
      </c>
      <c r="B45">
        <v>21.5</v>
      </c>
      <c r="C45" s="4">
        <v>4.0231762981836727E-2</v>
      </c>
      <c r="D45" s="4">
        <f t="shared" si="0"/>
        <v>3.944353734712347E-2</v>
      </c>
      <c r="E45" s="4">
        <f>AVERAGE(D$3:D45)</f>
        <v>4.3340317309587165E-2</v>
      </c>
      <c r="F45" s="4">
        <f>EXP(-SUM(D$3:D45)/2)</f>
        <v>0.39383752723451337</v>
      </c>
      <c r="G45" s="4">
        <f t="shared" si="1"/>
        <v>0.39383752723451337</v>
      </c>
      <c r="H45" s="4">
        <f t="shared" si="2"/>
        <v>3.7962511849990485E-2</v>
      </c>
    </row>
    <row r="46" spans="1:8" x14ac:dyDescent="0.25">
      <c r="A46">
        <v>264</v>
      </c>
      <c r="B46">
        <v>22</v>
      </c>
      <c r="C46" s="4">
        <v>4.0091770781229163E-2</v>
      </c>
      <c r="D46" s="4">
        <f t="shared" si="0"/>
        <v>3.9308950396058563E-2</v>
      </c>
      <c r="E46" s="4">
        <f>AVERAGE(D$3:D46)</f>
        <v>4.3248695334279698E-2</v>
      </c>
      <c r="F46" s="4">
        <f>EXP(-SUM(D$3:D46)/2)</f>
        <v>0.38617243079695646</v>
      </c>
      <c r="G46" s="4">
        <f t="shared" si="1"/>
        <v>0.38617243079695646</v>
      </c>
      <c r="H46" s="4">
        <f t="shared" si="2"/>
        <v>3.7842726612363195E-2</v>
      </c>
    </row>
    <row r="47" spans="1:8" x14ac:dyDescent="0.25">
      <c r="A47">
        <v>270</v>
      </c>
      <c r="B47">
        <v>22.5</v>
      </c>
      <c r="C47" s="4">
        <v>3.9950030594598784E-2</v>
      </c>
      <c r="D47" s="4">
        <f t="shared" si="0"/>
        <v>3.9172664493769466E-2</v>
      </c>
      <c r="E47" s="4">
        <f>AVERAGE(D$3:D47)</f>
        <v>4.3158116871157254E-2</v>
      </c>
      <c r="F47" s="4">
        <f>EXP(-SUM(D$3:D47)/2)</f>
        <v>0.37868232060374674</v>
      </c>
      <c r="G47" s="4">
        <f t="shared" si="1"/>
        <v>0.37868232060374668</v>
      </c>
      <c r="H47" s="4">
        <f t="shared" si="2"/>
        <v>3.7729755669850353E-2</v>
      </c>
    </row>
    <row r="48" spans="1:8" x14ac:dyDescent="0.25">
      <c r="A48">
        <v>276</v>
      </c>
      <c r="B48">
        <v>23</v>
      </c>
      <c r="C48" s="4">
        <v>3.980652466512713E-2</v>
      </c>
      <c r="D48" s="4">
        <f t="shared" si="0"/>
        <v>3.9034661870975484E-2</v>
      </c>
      <c r="E48" s="4">
        <f>AVERAGE(D$3:D48)</f>
        <v>4.3068476545066348E-2</v>
      </c>
      <c r="F48" s="4">
        <f>EXP(-SUM(D$3:D48)/2)</f>
        <v>0.37136311049448628</v>
      </c>
      <c r="G48" s="4">
        <f t="shared" si="1"/>
        <v>0.37136311049448628</v>
      </c>
      <c r="H48" s="4">
        <f t="shared" si="2"/>
        <v>3.7623684858477224E-2</v>
      </c>
    </row>
    <row r="49" spans="1:8" x14ac:dyDescent="0.25">
      <c r="A49">
        <v>282</v>
      </c>
      <c r="B49">
        <v>23.5</v>
      </c>
      <c r="C49" s="4">
        <v>3.9661235552626017E-2</v>
      </c>
      <c r="D49" s="4">
        <f t="shared" si="0"/>
        <v>3.88949250445461E-2</v>
      </c>
      <c r="E49" s="4">
        <f>AVERAGE(D$3:D49)</f>
        <v>4.2979677576970174E-2</v>
      </c>
      <c r="F49" s="4">
        <f>EXP(-SUM(D$3:D49)/2)</f>
        <v>0.36421081275949146</v>
      </c>
      <c r="G49" s="4">
        <f t="shared" si="1"/>
        <v>0.36421081275949146</v>
      </c>
      <c r="H49" s="4">
        <f t="shared" si="2"/>
        <v>3.7524600888425554E-2</v>
      </c>
    </row>
    <row r="50" spans="1:8" x14ac:dyDescent="0.25">
      <c r="A50">
        <v>288</v>
      </c>
      <c r="B50">
        <v>24</v>
      </c>
      <c r="C50" s="4">
        <v>3.9514146157092256E-2</v>
      </c>
      <c r="D50" s="4">
        <f t="shared" si="0"/>
        <v>3.8753436840065547E-2</v>
      </c>
      <c r="E50" s="4">
        <f>AVERAGE(D$3:D50)</f>
        <v>4.2891630894951328E-2</v>
      </c>
      <c r="F50" s="4">
        <f>EXP(-SUM(D$3:D50)/2)</f>
        <v>0.35722153570171439</v>
      </c>
      <c r="G50" s="4">
        <f t="shared" si="1"/>
        <v>0.35722153570171439</v>
      </c>
      <c r="H50" s="4">
        <f t="shared" si="2"/>
        <v>3.7432591328597907E-2</v>
      </c>
    </row>
    <row r="51" spans="1:8" x14ac:dyDescent="0.25">
      <c r="A51">
        <v>294</v>
      </c>
      <c r="B51">
        <v>24.5</v>
      </c>
      <c r="C51" s="4">
        <v>3.9365239742803926E-2</v>
      </c>
      <c r="D51" s="4">
        <f t="shared" si="0"/>
        <v>3.8610180414942512E-2</v>
      </c>
      <c r="E51" s="4">
        <f>AVERAGE(D$3:D51)</f>
        <v>4.2804254354542985E-2</v>
      </c>
      <c r="F51" s="4">
        <f>EXP(-SUM(D$3:D51)/2)</f>
        <v>0.35039148126060582</v>
      </c>
      <c r="G51" s="4">
        <f t="shared" si="1"/>
        <v>0.35039148126060582</v>
      </c>
      <c r="H51" s="4">
        <f t="shared" si="2"/>
        <v>3.7347744590026433E-2</v>
      </c>
    </row>
    <row r="52" spans="1:8" x14ac:dyDescent="0.25">
      <c r="A52">
        <v>300</v>
      </c>
      <c r="B52">
        <v>25</v>
      </c>
      <c r="C52" s="4">
        <v>3.9214499962907379E-2</v>
      </c>
      <c r="D52" s="4">
        <f t="shared" si="0"/>
        <v>3.8465139282017641E-2</v>
      </c>
      <c r="E52" s="4">
        <f>AVERAGE(D$3:D52)</f>
        <v>4.2717472053092474E-2</v>
      </c>
      <c r="F52" s="4">
        <f>EXP(-SUM(D$3:D52)/2)</f>
        <v>0.34371694269631053</v>
      </c>
      <c r="G52" s="4">
        <f t="shared" si="1"/>
        <v>0.34371694269631053</v>
      </c>
      <c r="H52" s="4">
        <f t="shared" si="2"/>
        <v>3.7270149908101201E-2</v>
      </c>
    </row>
    <row r="53" spans="1:8" x14ac:dyDescent="0.25">
      <c r="A53">
        <v>306</v>
      </c>
      <c r="B53">
        <v>25.5</v>
      </c>
      <c r="C53" s="4">
        <v>3.9061910884501172E-2</v>
      </c>
      <c r="D53" s="4">
        <f t="shared" si="0"/>
        <v>3.8318297333676248E-2</v>
      </c>
      <c r="E53" s="4">
        <f>AVERAGE(D$3:D53)</f>
        <v>4.2631213725260783E-2</v>
      </c>
      <c r="F53" s="4">
        <f>EXP(-SUM(D$3:D53)/2)</f>
        <v>0.33719430233262598</v>
      </c>
      <c r="G53" s="4">
        <f t="shared" si="1"/>
        <v>0.33719430233262598</v>
      </c>
      <c r="H53" s="4">
        <f t="shared" si="2"/>
        <v>3.7199897323593037E-2</v>
      </c>
    </row>
    <row r="54" spans="1:8" x14ac:dyDescent="0.25">
      <c r="A54">
        <v>312</v>
      </c>
      <c r="B54">
        <v>26</v>
      </c>
      <c r="C54" s="4">
        <v>3.8907457014201619E-2</v>
      </c>
      <c r="D54" s="4">
        <f t="shared" si="0"/>
        <v>3.8169638866453331E-2</v>
      </c>
      <c r="E54" s="4">
        <f>AVERAGE(D$3:D54)</f>
        <v>4.2545414208745254E-2</v>
      </c>
      <c r="F54" s="4">
        <f>EXP(-SUM(D$3:D54)/2)</f>
        <v>0.33082002935719484</v>
      </c>
      <c r="G54" s="4">
        <f t="shared" si="1"/>
        <v>0.33082002935719484</v>
      </c>
      <c r="H54" s="4">
        <f t="shared" si="2"/>
        <v>3.7137077662446005E-2</v>
      </c>
    </row>
    <row r="55" spans="1:8" x14ac:dyDescent="0.25">
      <c r="A55">
        <v>318</v>
      </c>
      <c r="B55">
        <v>26.5</v>
      </c>
      <c r="C55" s="4">
        <v>3.8751123324145542E-2</v>
      </c>
      <c r="D55" s="4">
        <f t="shared" si="0"/>
        <v>3.8019148606089515E-2</v>
      </c>
      <c r="E55" s="4">
        <f>AVERAGE(D$3:D55)</f>
        <v>4.2460012970959297E-2</v>
      </c>
      <c r="F55" s="4">
        <f>EXP(-SUM(D$3:D55)/2)</f>
        <v>0.32459067767744798</v>
      </c>
      <c r="G55" s="4">
        <f t="shared" si="1"/>
        <v>0.32459067767744798</v>
      </c>
      <c r="H55" s="4">
        <f t="shared" si="2"/>
        <v>3.7081782514317173E-2</v>
      </c>
    </row>
    <row r="56" spans="1:8" x14ac:dyDescent="0.25">
      <c r="A56">
        <v>324</v>
      </c>
      <c r="B56">
        <v>27</v>
      </c>
      <c r="C56" s="4">
        <v>3.8592895278436234E-2</v>
      </c>
      <c r="D56" s="4">
        <f t="shared" si="0"/>
        <v>3.78668117330455E-2</v>
      </c>
      <c r="E56" s="4">
        <f>AVERAGE(D$3:D56)</f>
        <v>4.2374953688775703E-2</v>
      </c>
      <c r="F56" s="4">
        <f>EXP(-SUM(D$3:D56)/2)</f>
        <v>0.31850288383084813</v>
      </c>
      <c r="G56" s="4">
        <f t="shared" si="1"/>
        <v>0.31850288383084813</v>
      </c>
      <c r="H56" s="4">
        <f t="shared" si="2"/>
        <v>3.7034104209840546E-2</v>
      </c>
    </row>
    <row r="57" spans="1:8" x14ac:dyDescent="0.25">
      <c r="A57">
        <v>330</v>
      </c>
      <c r="B57">
        <v>27.5</v>
      </c>
      <c r="C57" s="4">
        <v>3.8432758859973992E-2</v>
      </c>
      <c r="D57" s="4">
        <f t="shared" si="0"/>
        <v>3.7712613908420199E-2</v>
      </c>
      <c r="E57" s="4">
        <f>AVERAGE(D$3:D57)</f>
        <v>4.2290183874587425E-2</v>
      </c>
      <c r="F57" s="4">
        <f>EXP(-SUM(D$3:D57)/2)</f>
        <v>0.31255336494802921</v>
      </c>
      <c r="G57" s="4">
        <f t="shared" si="1"/>
        <v>0.31255336494802921</v>
      </c>
      <c r="H57" s="4">
        <f t="shared" si="2"/>
        <v>3.6994135796595183E-2</v>
      </c>
    </row>
    <row r="58" spans="1:8" x14ac:dyDescent="0.25">
      <c r="A58">
        <v>336</v>
      </c>
      <c r="B58">
        <v>28</v>
      </c>
      <c r="C58" s="4">
        <v>3.8270700597698326E-2</v>
      </c>
      <c r="D58" s="4">
        <f t="shared" si="0"/>
        <v>3.7556541300300263E-2</v>
      </c>
      <c r="E58" s="4">
        <f>AVERAGE(D$3:D58)</f>
        <v>4.2205654542903717E-2</v>
      </c>
      <c r="F58" s="4">
        <f>EXP(-SUM(D$3:D58)/2)</f>
        <v>0.30673891676745468</v>
      </c>
      <c r="G58" s="4">
        <f t="shared" si="1"/>
        <v>0.30673891676745468</v>
      </c>
      <c r="H58" s="4">
        <f t="shared" si="2"/>
        <v>3.6961971013755847E-2</v>
      </c>
    </row>
    <row r="59" spans="1:8" x14ac:dyDescent="0.25">
      <c r="A59">
        <v>342</v>
      </c>
      <c r="B59">
        <v>28.5</v>
      </c>
      <c r="C59" s="4">
        <v>3.8106707594142142E-2</v>
      </c>
      <c r="D59" s="4">
        <f t="shared" si="0"/>
        <v>3.7398580610446694E-2</v>
      </c>
      <c r="E59" s="4">
        <f>AVERAGE(D$3:D59)</f>
        <v>4.2121319912509739E-2</v>
      </c>
      <c r="F59" s="4">
        <f>EXP(-SUM(D$3:D59)/2)</f>
        <v>0.30105641170026576</v>
      </c>
      <c r="G59" s="4">
        <f t="shared" si="1"/>
        <v>0.30105641170026576</v>
      </c>
      <c r="H59" s="4">
        <f t="shared" si="2"/>
        <v>3.693770426540912E-2</v>
      </c>
    </row>
    <row r="60" spans="1:8" x14ac:dyDescent="0.25">
      <c r="A60">
        <v>348</v>
      </c>
      <c r="B60">
        <v>29</v>
      </c>
      <c r="C60" s="4">
        <v>3.7940767553330312E-2</v>
      </c>
      <c r="D60" s="4">
        <f t="shared" si="0"/>
        <v>3.7238719101351452E-2</v>
      </c>
      <c r="E60" s="4">
        <f>AVERAGE(D$3:D60)</f>
        <v>4.2037137139903556E-2</v>
      </c>
      <c r="F60" s="4">
        <f>EXP(-SUM(D$3:D60)/2)</f>
        <v>0.29550279694401638</v>
      </c>
      <c r="G60" s="4">
        <f t="shared" si="1"/>
        <v>0.29550279694401638</v>
      </c>
      <c r="H60" s="4">
        <f t="shared" si="2"/>
        <v>3.6921430592517179E-2</v>
      </c>
    </row>
    <row r="61" spans="1:8" x14ac:dyDescent="0.25">
      <c r="A61">
        <v>354</v>
      </c>
      <c r="B61">
        <v>29.5</v>
      </c>
      <c r="C61" s="4">
        <v>3.7772868808954474E-2</v>
      </c>
      <c r="D61" s="4">
        <f t="shared" si="0"/>
        <v>3.7076944623600026E-2</v>
      </c>
      <c r="E61" s="4">
        <f>AVERAGE(D$3:D61)</f>
        <v>4.1953066080305197E-2</v>
      </c>
      <c r="F61" s="4">
        <f>EXP(-SUM(D$3:D61)/2)</f>
        <v>0.29007509264403042</v>
      </c>
      <c r="G61" s="4">
        <f t="shared" si="1"/>
        <v>0.29007509264403042</v>
      </c>
      <c r="H61" s="4">
        <f t="shared" si="2"/>
        <v>3.6913245643512838E-2</v>
      </c>
    </row>
    <row r="62" spans="1:8" x14ac:dyDescent="0.25">
      <c r="A62">
        <v>360</v>
      </c>
      <c r="B62">
        <v>30</v>
      </c>
      <c r="C62" s="4">
        <v>3.7603000352794291E-2</v>
      </c>
      <c r="D62" s="4">
        <f t="shared" si="0"/>
        <v>3.6913245643512983E-2</v>
      </c>
      <c r="E62" s="4">
        <f>AVERAGE(D$3:D62)</f>
        <v>4.1869069073025324E-2</v>
      </c>
      <c r="F62" s="4">
        <f>EXP(-SUM(D$3:D62)/2)</f>
        <v>0.28477039010115085</v>
      </c>
      <c r="G62" s="4">
        <f t="shared" si="1"/>
        <v>0.28477039010115085</v>
      </c>
      <c r="H62" s="4">
        <f t="shared" si="2"/>
        <v>3.6913245643512838E-2</v>
      </c>
    </row>
    <row r="63" spans="1:8" x14ac:dyDescent="0.25">
      <c r="A63">
        <v>366</v>
      </c>
      <c r="B63">
        <v>30.5</v>
      </c>
      <c r="C63" s="9">
        <f>C62</f>
        <v>3.7603000352794291E-2</v>
      </c>
      <c r="D63" s="4">
        <f t="shared" si="0"/>
        <v>3.6913245643512983E-2</v>
      </c>
      <c r="E63" s="4">
        <f>AVERAGE(D$3:D63)</f>
        <v>4.1787826065984135E-2</v>
      </c>
      <c r="F63" s="4">
        <f>EXP(-SUM(D$3:D63)/2)</f>
        <v>0.27956269647003945</v>
      </c>
      <c r="G63" s="4">
        <f t="shared" si="1"/>
        <v>0.27956269647003945</v>
      </c>
      <c r="H63" s="4"/>
    </row>
    <row r="64" spans="1:8" x14ac:dyDescent="0.25">
      <c r="A64">
        <v>372</v>
      </c>
      <c r="B64">
        <v>31</v>
      </c>
      <c r="C64" s="9">
        <f t="shared" ref="C64:C82" si="3">C63</f>
        <v>3.7603000352794291E-2</v>
      </c>
      <c r="D64" s="4">
        <f t="shared" si="0"/>
        <v>3.6913245643512983E-2</v>
      </c>
      <c r="E64" s="4">
        <f>AVERAGE(D$3:D64)</f>
        <v>4.1709203801105564E-2</v>
      </c>
      <c r="F64" s="4">
        <f>EXP(-SUM(D$3:D64)/2)</f>
        <v>0.27445023771551008</v>
      </c>
      <c r="G64" s="4">
        <f t="shared" si="1"/>
        <v>0.27445023771551008</v>
      </c>
      <c r="H64" s="4"/>
    </row>
    <row r="65" spans="1:8" x14ac:dyDescent="0.25">
      <c r="A65">
        <v>378</v>
      </c>
      <c r="B65">
        <v>31.5</v>
      </c>
      <c r="C65" s="9">
        <f t="shared" si="3"/>
        <v>3.7603000352794291E-2</v>
      </c>
      <c r="D65" s="4">
        <f t="shared" si="0"/>
        <v>3.6913245643512983E-2</v>
      </c>
      <c r="E65" s="4">
        <f>AVERAGE(D$3:D65)</f>
        <v>4.1633077481143775E-2</v>
      </c>
      <c r="F65" s="4">
        <f>EXP(-SUM(D$3:D65)/2)</f>
        <v>0.26943127224476576</v>
      </c>
      <c r="G65" s="4">
        <f t="shared" si="1"/>
        <v>0.26943127224476576</v>
      </c>
      <c r="H65" s="4"/>
    </row>
    <row r="66" spans="1:8" x14ac:dyDescent="0.25">
      <c r="A66">
        <v>384</v>
      </c>
      <c r="B66">
        <v>32</v>
      </c>
      <c r="C66" s="9">
        <f t="shared" si="3"/>
        <v>3.7603000352794291E-2</v>
      </c>
      <c r="D66" s="4">
        <f t="shared" si="0"/>
        <v>3.6913245643512983E-2</v>
      </c>
      <c r="E66" s="4">
        <f>AVERAGE(D$3:D66)</f>
        <v>4.1559330108680792E-2</v>
      </c>
      <c r="F66" s="4">
        <f>EXP(-SUM(D$3:D66)/2)</f>
        <v>0.26450409031411304</v>
      </c>
      <c r="G66" s="4">
        <f t="shared" si="1"/>
        <v>0.26450409031411304</v>
      </c>
      <c r="H66" s="4"/>
    </row>
    <row r="67" spans="1:8" x14ac:dyDescent="0.25">
      <c r="A67">
        <v>390</v>
      </c>
      <c r="B67">
        <v>32.5</v>
      </c>
      <c r="C67" s="9">
        <f t="shared" si="3"/>
        <v>3.7603000352794291E-2</v>
      </c>
      <c r="D67" s="4">
        <f t="shared" si="0"/>
        <v>3.6913245643512983E-2</v>
      </c>
      <c r="E67" s="4">
        <f>AVERAGE(D$3:D67)</f>
        <v>4.1487851886139744E-2</v>
      </c>
      <c r="F67" s="4">
        <f>EXP(-SUM(D$3:D67)/2)</f>
        <v>0.25966701344652698</v>
      </c>
      <c r="G67" s="4">
        <f t="shared" si="1"/>
        <v>0.25966701344652698</v>
      </c>
      <c r="H67" s="4"/>
    </row>
    <row r="68" spans="1:8" x14ac:dyDescent="0.25">
      <c r="A68">
        <v>396</v>
      </c>
      <c r="B68">
        <v>33</v>
      </c>
      <c r="C68" s="9">
        <f t="shared" si="3"/>
        <v>3.7603000352794291E-2</v>
      </c>
      <c r="D68" s="4">
        <f t="shared" ref="D68:D82" si="4">LN(1+C68)</f>
        <v>3.6913245643512983E-2</v>
      </c>
      <c r="E68" s="4">
        <f>AVERAGE(D$3:D68)</f>
        <v>4.1418539670342369E-2</v>
      </c>
      <c r="F68" s="4">
        <f>EXP(-SUM(D$3:D68)/2)</f>
        <v>0.25491839385986675</v>
      </c>
      <c r="G68" s="4">
        <f t="shared" ref="G68:G82" si="5">EXP(-B68*E68)</f>
        <v>0.25491839385986675</v>
      </c>
      <c r="H68" s="4"/>
    </row>
    <row r="69" spans="1:8" x14ac:dyDescent="0.25">
      <c r="A69">
        <v>402</v>
      </c>
      <c r="B69">
        <v>33.5</v>
      </c>
      <c r="C69" s="9">
        <f t="shared" si="3"/>
        <v>3.7603000352794291E-2</v>
      </c>
      <c r="D69" s="4">
        <f t="shared" si="4"/>
        <v>3.6913245643512983E-2</v>
      </c>
      <c r="E69" s="4">
        <f>AVERAGE(D$3:D69)</f>
        <v>4.1351296475912076E-2</v>
      </c>
      <c r="F69" s="4">
        <f>EXP(-SUM(D$3:D69)/2)</f>
        <v>0.2502566139055476</v>
      </c>
      <c r="G69" s="4">
        <f t="shared" si="5"/>
        <v>0.2502566139055476</v>
      </c>
      <c r="H69" s="4"/>
    </row>
    <row r="70" spans="1:8" x14ac:dyDescent="0.25">
      <c r="A70">
        <v>408</v>
      </c>
      <c r="B70">
        <v>34</v>
      </c>
      <c r="C70" s="9">
        <f t="shared" si="3"/>
        <v>3.7603000352794291E-2</v>
      </c>
      <c r="D70" s="4">
        <f t="shared" si="4"/>
        <v>3.6913245643512983E-2</v>
      </c>
      <c r="E70" s="4">
        <f>AVERAGE(D$3:D70)</f>
        <v>4.1286031022494445E-2</v>
      </c>
      <c r="F70" s="4">
        <f>EXP(-SUM(D$3:D70)/2)</f>
        <v>0.2456800855174785</v>
      </c>
      <c r="G70" s="4">
        <f t="shared" si="5"/>
        <v>0.2456800855174785</v>
      </c>
      <c r="H70" s="4"/>
    </row>
    <row r="71" spans="1:8" x14ac:dyDescent="0.25">
      <c r="A71">
        <v>414</v>
      </c>
      <c r="B71">
        <v>34.5</v>
      </c>
      <c r="C71" s="9">
        <f t="shared" si="3"/>
        <v>3.7603000352794291E-2</v>
      </c>
      <c r="D71" s="4">
        <f t="shared" si="4"/>
        <v>3.6913245643512983E-2</v>
      </c>
      <c r="E71" s="4">
        <f>AVERAGE(D$3:D71)</f>
        <v>4.1222657321349783E-2</v>
      </c>
      <c r="F71" s="4">
        <f>EXP(-SUM(D$3:D71)/2)</f>
        <v>0.24118724967107666</v>
      </c>
      <c r="G71" s="4">
        <f t="shared" si="5"/>
        <v>0.24118724967107666</v>
      </c>
      <c r="H71" s="4"/>
    </row>
    <row r="72" spans="1:8" x14ac:dyDescent="0.25">
      <c r="A72">
        <v>420</v>
      </c>
      <c r="B72">
        <v>35</v>
      </c>
      <c r="C72" s="9">
        <f t="shared" si="3"/>
        <v>3.7603000352794291E-2</v>
      </c>
      <c r="D72" s="4">
        <f t="shared" si="4"/>
        <v>3.6913245643512983E-2</v>
      </c>
      <c r="E72" s="4">
        <f>AVERAGE(D$3:D72)</f>
        <v>4.1161094297380685E-2</v>
      </c>
      <c r="F72" s="4">
        <f>EXP(-SUM(D$3:D72)/2)</f>
        <v>0.23677657585217574</v>
      </c>
      <c r="G72" s="4">
        <f t="shared" si="5"/>
        <v>0.23677657585217574</v>
      </c>
      <c r="H72" s="4"/>
    </row>
    <row r="73" spans="1:8" x14ac:dyDescent="0.25">
      <c r="A73">
        <v>426</v>
      </c>
      <c r="B73">
        <v>35.5</v>
      </c>
      <c r="C73" s="9">
        <f t="shared" si="3"/>
        <v>3.7603000352794291E-2</v>
      </c>
      <c r="D73" s="4">
        <f t="shared" si="4"/>
        <v>3.6913245643512983E-2</v>
      </c>
      <c r="E73" s="4">
        <f>AVERAGE(D$3:D73)</f>
        <v>4.1101265443100853E-2</v>
      </c>
      <c r="F73" s="4">
        <f>EXP(-SUM(D$3:D73)/2)</f>
        <v>0.232446561535646</v>
      </c>
      <c r="G73" s="4">
        <f t="shared" si="5"/>
        <v>0.232446561535646</v>
      </c>
      <c r="H73" s="4"/>
    </row>
    <row r="74" spans="1:8" x14ac:dyDescent="0.25">
      <c r="A74">
        <v>432</v>
      </c>
      <c r="B74">
        <v>36</v>
      </c>
      <c r="C74" s="9">
        <f t="shared" si="3"/>
        <v>3.7603000352794291E-2</v>
      </c>
      <c r="D74" s="4">
        <f t="shared" si="4"/>
        <v>3.6913245643512983E-2</v>
      </c>
      <c r="E74" s="4">
        <f>AVERAGE(D$3:D74)</f>
        <v>4.1043098501439911E-2</v>
      </c>
      <c r="F74" s="4">
        <f>EXP(-SUM(D$3:D74)/2)</f>
        <v>0.22819573167354917</v>
      </c>
      <c r="G74" s="4">
        <f t="shared" si="5"/>
        <v>0.22819573167354917</v>
      </c>
      <c r="H74" s="4"/>
    </row>
    <row r="75" spans="1:8" x14ac:dyDescent="0.25">
      <c r="A75">
        <v>438</v>
      </c>
      <c r="B75">
        <v>36.5</v>
      </c>
      <c r="C75" s="9">
        <f t="shared" si="3"/>
        <v>3.7603000352794291E-2</v>
      </c>
      <c r="D75" s="4">
        <f t="shared" si="4"/>
        <v>3.6913245643512983E-2</v>
      </c>
      <c r="E75" s="4">
        <f>AVERAGE(D$3:D75)</f>
        <v>4.0986525174618989E-2</v>
      </c>
      <c r="F75" s="4">
        <f>EXP(-SUM(D$3:D75)/2)</f>
        <v>0.22402263819265375</v>
      </c>
      <c r="G75" s="4">
        <f t="shared" si="5"/>
        <v>0.22402263819265375</v>
      </c>
      <c r="H75" s="4"/>
    </row>
    <row r="76" spans="1:8" x14ac:dyDescent="0.25">
      <c r="A76">
        <v>444</v>
      </c>
      <c r="B76">
        <v>37</v>
      </c>
      <c r="C76" s="9">
        <f t="shared" si="3"/>
        <v>3.7603000352794291E-2</v>
      </c>
      <c r="D76" s="4">
        <f t="shared" si="4"/>
        <v>3.6913245643512983E-2</v>
      </c>
      <c r="E76" s="4">
        <f>AVERAGE(D$3:D76)</f>
        <v>4.0931480856631071E-2</v>
      </c>
      <c r="F76" s="4">
        <f>EXP(-SUM(D$3:D76)/2)</f>
        <v>0.21992585950113927</v>
      </c>
      <c r="G76" s="4">
        <f t="shared" si="5"/>
        <v>0.21992585950113927</v>
      </c>
      <c r="H76" s="4"/>
    </row>
    <row r="77" spans="1:8" x14ac:dyDescent="0.25">
      <c r="A77">
        <v>450</v>
      </c>
      <c r="B77">
        <v>37.5</v>
      </c>
      <c r="C77" s="9">
        <f t="shared" si="3"/>
        <v>3.7603000352794291E-2</v>
      </c>
      <c r="D77" s="4">
        <f t="shared" si="4"/>
        <v>3.6913245643512983E-2</v>
      </c>
      <c r="E77" s="4">
        <f>AVERAGE(D$3:D77)</f>
        <v>4.0877904387122826E-2</v>
      </c>
      <c r="F77" s="4">
        <f>EXP(-SUM(D$3:D77)/2)</f>
        <v>0.21590400000432158</v>
      </c>
      <c r="G77" s="4">
        <f t="shared" si="5"/>
        <v>0.21590400000432158</v>
      </c>
      <c r="H77" s="4"/>
    </row>
    <row r="78" spans="1:8" x14ac:dyDescent="0.25">
      <c r="A78">
        <v>456</v>
      </c>
      <c r="B78">
        <v>38</v>
      </c>
      <c r="C78" s="9">
        <f t="shared" si="3"/>
        <v>3.7603000352794291E-2</v>
      </c>
      <c r="D78" s="4">
        <f t="shared" si="4"/>
        <v>3.6913245643512983E-2</v>
      </c>
      <c r="E78" s="4">
        <f>AVERAGE(D$3:D78)</f>
        <v>4.0825737824706908E-2</v>
      </c>
      <c r="F78" s="4">
        <f>EXP(-SUM(D$3:D78)/2)</f>
        <v>0.21195568962923445</v>
      </c>
      <c r="G78" s="4">
        <f t="shared" si="5"/>
        <v>0.21195568962923439</v>
      </c>
      <c r="H78" s="4"/>
    </row>
    <row r="79" spans="1:8" x14ac:dyDescent="0.25">
      <c r="A79">
        <v>462</v>
      </c>
      <c r="B79">
        <v>38.5</v>
      </c>
      <c r="C79" s="9">
        <f t="shared" si="3"/>
        <v>3.7603000352794291E-2</v>
      </c>
      <c r="D79" s="4">
        <f t="shared" si="4"/>
        <v>3.6913245643512983E-2</v>
      </c>
      <c r="E79" s="4">
        <f>AVERAGE(D$3:D79)</f>
        <v>4.0774926237938151E-2</v>
      </c>
      <c r="F79" s="4">
        <f>EXP(-SUM(D$3:D79)/2)</f>
        <v>0.20807958335790502</v>
      </c>
      <c r="G79" s="4">
        <f t="shared" si="5"/>
        <v>0.20807958335790502</v>
      </c>
      <c r="H79" s="4"/>
    </row>
    <row r="80" spans="1:8" x14ac:dyDescent="0.25">
      <c r="A80">
        <v>468</v>
      </c>
      <c r="B80">
        <v>39</v>
      </c>
      <c r="C80" s="9">
        <f t="shared" si="3"/>
        <v>3.7603000352794291E-2</v>
      </c>
      <c r="D80" s="4">
        <f t="shared" si="4"/>
        <v>3.6913245643512983E-2</v>
      </c>
      <c r="E80" s="4">
        <f>AVERAGE(D$3:D80)</f>
        <v>4.0725417512368592E-2</v>
      </c>
      <c r="F80" s="4">
        <f>EXP(-SUM(D$3:D80)/2)</f>
        <v>0.20427436076916475</v>
      </c>
      <c r="G80" s="4">
        <f t="shared" si="5"/>
        <v>0.20427436076916478</v>
      </c>
      <c r="H80" s="4"/>
    </row>
    <row r="81" spans="1:8" x14ac:dyDescent="0.25">
      <c r="A81">
        <v>474</v>
      </c>
      <c r="B81">
        <v>39.5</v>
      </c>
      <c r="C81" s="9">
        <f t="shared" si="3"/>
        <v>3.7603000352794291E-2</v>
      </c>
      <c r="D81" s="4">
        <f t="shared" si="4"/>
        <v>3.6913245643512983E-2</v>
      </c>
      <c r="E81" s="4">
        <f>AVERAGE(D$3:D81)</f>
        <v>4.0677162172256497E-2</v>
      </c>
      <c r="F81" s="4">
        <f>EXP(-SUM(D$3:D81)/2)</f>
        <v>0.20053872558883903</v>
      </c>
      <c r="G81" s="4">
        <f t="shared" si="5"/>
        <v>0.20053872558883903</v>
      </c>
      <c r="H81" s="4"/>
    </row>
    <row r="82" spans="1:8" x14ac:dyDescent="0.25">
      <c r="A82">
        <v>480</v>
      </c>
      <c r="B82">
        <v>40</v>
      </c>
      <c r="C82" s="9">
        <f t="shared" si="3"/>
        <v>3.7603000352794291E-2</v>
      </c>
      <c r="D82" s="4">
        <f t="shared" si="4"/>
        <v>3.6913245643512983E-2</v>
      </c>
      <c r="E82" s="4">
        <f>AVERAGE(D$3:D82)</f>
        <v>4.0630113215647204E-2</v>
      </c>
      <c r="F82" s="4">
        <f>EXP(-SUM(D$3:D82)/2)</f>
        <v>0.19687140524816299</v>
      </c>
      <c r="G82" s="4">
        <f t="shared" si="5"/>
        <v>0.19687140524816299</v>
      </c>
      <c r="H82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0ACBA-B9CD-486E-A2FF-D4F26BA14D87}">
  <dimension ref="A1:F62"/>
  <sheetViews>
    <sheetView workbookViewId="0">
      <selection activeCell="C3" sqref="C3"/>
    </sheetView>
  </sheetViews>
  <sheetFormatPr defaultRowHeight="15" x14ac:dyDescent="0.25"/>
  <sheetData>
    <row r="1" spans="1:6" x14ac:dyDescent="0.25">
      <c r="C1" t="s">
        <v>26</v>
      </c>
      <c r="D1" t="s">
        <v>25</v>
      </c>
      <c r="F1" t="s">
        <v>26</v>
      </c>
    </row>
    <row r="2" spans="1:6" x14ac:dyDescent="0.25">
      <c r="A2" t="s">
        <v>14</v>
      </c>
      <c r="B2" t="s">
        <v>24</v>
      </c>
      <c r="C2" t="s">
        <v>19</v>
      </c>
      <c r="D2" t="s">
        <v>27</v>
      </c>
      <c r="E2" t="s">
        <v>25</v>
      </c>
      <c r="F2" t="s">
        <v>20</v>
      </c>
    </row>
    <row r="3" spans="1:6" x14ac:dyDescent="0.25">
      <c r="A3">
        <v>6</v>
      </c>
      <c r="B3">
        <v>0.5</v>
      </c>
      <c r="C3">
        <v>4.9497802500000132E-2</v>
      </c>
      <c r="D3">
        <f>(1+C3)^0.5</f>
        <v>1.0244500000000001</v>
      </c>
      <c r="E3">
        <f>D3</f>
        <v>1.0244500000000001</v>
      </c>
      <c r="F3">
        <f>E3^(1/B3)-1</f>
        <v>4.9497802500000132E-2</v>
      </c>
    </row>
    <row r="4" spans="1:6" x14ac:dyDescent="0.25">
      <c r="A4">
        <v>12</v>
      </c>
      <c r="B4">
        <v>1</v>
      </c>
      <c r="C4">
        <v>3.8974086231224891E-2</v>
      </c>
      <c r="D4">
        <f t="shared" ref="D4:D62" si="0">(1+C4)^0.5</f>
        <v>1.0193007830033414</v>
      </c>
      <c r="E4">
        <f>E3*D4</f>
        <v>1.0442226871477731</v>
      </c>
      <c r="F4">
        <f t="shared" ref="F4:F62" si="1">E4^(1/B4)-1</f>
        <v>4.422268714777311E-2</v>
      </c>
    </row>
    <row r="5" spans="1:6" x14ac:dyDescent="0.25">
      <c r="A5">
        <v>18</v>
      </c>
      <c r="B5">
        <v>1.5</v>
      </c>
      <c r="C5">
        <v>3.6952976093610035E-2</v>
      </c>
      <c r="D5">
        <f t="shared" si="0"/>
        <v>1.0183088804943272</v>
      </c>
      <c r="E5">
        <f t="shared" ref="E5:E62" si="2">E4*D5</f>
        <v>1.0633412355362268</v>
      </c>
      <c r="F5">
        <f t="shared" si="1"/>
        <v>4.1793804882745311E-2</v>
      </c>
    </row>
    <row r="6" spans="1:6" x14ac:dyDescent="0.25">
      <c r="A6">
        <v>24</v>
      </c>
      <c r="B6">
        <v>2</v>
      </c>
      <c r="C6">
        <v>3.2056417095899903E-2</v>
      </c>
      <c r="D6">
        <f t="shared" si="0"/>
        <v>1.0159017753188051</v>
      </c>
      <c r="E6">
        <f t="shared" si="2"/>
        <v>1.0802502489509445</v>
      </c>
      <c r="F6">
        <f t="shared" si="1"/>
        <v>3.9350878650200816E-2</v>
      </c>
    </row>
    <row r="7" spans="1:6" x14ac:dyDescent="0.25">
      <c r="A7">
        <v>30</v>
      </c>
      <c r="B7">
        <v>2.5</v>
      </c>
      <c r="C7">
        <v>3.6316622632806217E-2</v>
      </c>
      <c r="D7">
        <f t="shared" si="0"/>
        <v>1.0179963765322577</v>
      </c>
      <c r="E7">
        <f t="shared" si="2"/>
        <v>1.0996908391801308</v>
      </c>
      <c r="F7">
        <f>E7^(1/B7)-1</f>
        <v>3.8743317552151657E-2</v>
      </c>
    </row>
    <row r="8" spans="1:6" x14ac:dyDescent="0.25">
      <c r="A8">
        <v>36</v>
      </c>
      <c r="B8">
        <v>3</v>
      </c>
      <c r="C8">
        <v>3.5040477822495086E-2</v>
      </c>
      <c r="D8">
        <f t="shared" si="0"/>
        <v>1.0173693910387196</v>
      </c>
      <c r="E8">
        <f t="shared" si="2"/>
        <v>1.1187917993875482</v>
      </c>
      <c r="F8">
        <f t="shared" si="1"/>
        <v>3.812525895468899E-2</v>
      </c>
    </row>
    <row r="9" spans="1:6" x14ac:dyDescent="0.25">
      <c r="A9">
        <v>42</v>
      </c>
      <c r="B9">
        <v>3.5</v>
      </c>
      <c r="C9">
        <v>3.6755094476733863E-2</v>
      </c>
      <c r="D9">
        <f t="shared" si="0"/>
        <v>1.0182117139754059</v>
      </c>
      <c r="E9">
        <f t="shared" si="2"/>
        <v>1.139166915636024</v>
      </c>
      <c r="F9">
        <f t="shared" si="1"/>
        <v>3.7929410362915306E-2</v>
      </c>
    </row>
    <row r="10" spans="1:6" x14ac:dyDescent="0.25">
      <c r="A10">
        <v>48</v>
      </c>
      <c r="B10">
        <v>4</v>
      </c>
      <c r="C10">
        <v>3.632079531614929E-2</v>
      </c>
      <c r="D10">
        <f t="shared" si="0"/>
        <v>1.0179984259890333</v>
      </c>
      <c r="E10">
        <f t="shared" si="2"/>
        <v>1.1596701270562544</v>
      </c>
      <c r="F10">
        <f>E10^(1/B10)-1</f>
        <v>3.7728197009475162E-2</v>
      </c>
    </row>
    <row r="11" spans="1:6" x14ac:dyDescent="0.25">
      <c r="A11">
        <v>54</v>
      </c>
      <c r="B11">
        <v>4.5</v>
      </c>
      <c r="C11">
        <v>3.58828095422421E-2</v>
      </c>
      <c r="D11">
        <f t="shared" si="0"/>
        <v>1.017783282208075</v>
      </c>
      <c r="E11">
        <f t="shared" si="2"/>
        <v>1.1802928681939699</v>
      </c>
      <c r="F11">
        <f t="shared" si="1"/>
        <v>3.7522991719365129E-2</v>
      </c>
    </row>
    <row r="12" spans="1:6" x14ac:dyDescent="0.25">
      <c r="A12">
        <v>60</v>
      </c>
      <c r="B12">
        <v>5</v>
      </c>
      <c r="C12">
        <v>3.5441176020696297E-2</v>
      </c>
      <c r="D12">
        <f t="shared" si="0"/>
        <v>1.0175663005527926</v>
      </c>
      <c r="E12">
        <f t="shared" si="2"/>
        <v>1.2010262474569828</v>
      </c>
      <c r="F12">
        <f t="shared" si="1"/>
        <v>3.7314621935597092E-2</v>
      </c>
    </row>
    <row r="13" spans="1:6" x14ac:dyDescent="0.25">
      <c r="A13">
        <v>66</v>
      </c>
      <c r="B13">
        <v>5.5</v>
      </c>
      <c r="C13">
        <v>4.0208106925541998E-2</v>
      </c>
      <c r="D13">
        <f t="shared" si="0"/>
        <v>1.0199059304296363</v>
      </c>
      <c r="E13">
        <f t="shared" si="2"/>
        <v>1.2249337923830286</v>
      </c>
      <c r="F13">
        <f t="shared" si="1"/>
        <v>3.7577333100463628E-2</v>
      </c>
    </row>
    <row r="14" spans="1:6" x14ac:dyDescent="0.25">
      <c r="A14">
        <v>72</v>
      </c>
      <c r="B14">
        <v>6</v>
      </c>
      <c r="C14">
        <v>4.0722882858095E-2</v>
      </c>
      <c r="D14">
        <f t="shared" si="0"/>
        <v>1.0201582636327047</v>
      </c>
      <c r="E14">
        <f t="shared" si="2"/>
        <v>1.2496263307024944</v>
      </c>
      <c r="F14">
        <f t="shared" si="1"/>
        <v>3.7839098723249975E-2</v>
      </c>
    </row>
    <row r="15" spans="1:6" x14ac:dyDescent="0.25">
      <c r="A15">
        <v>78</v>
      </c>
      <c r="B15">
        <v>6.5</v>
      </c>
      <c r="C15">
        <v>4.1244318840890859E-2</v>
      </c>
      <c r="D15">
        <f t="shared" si="0"/>
        <v>1.0204137978491328</v>
      </c>
      <c r="E15">
        <f t="shared" si="2"/>
        <v>1.2751359500044086</v>
      </c>
      <c r="F15">
        <f t="shared" si="1"/>
        <v>3.8100642898662107E-2</v>
      </c>
    </row>
    <row r="16" spans="1:6" x14ac:dyDescent="0.25">
      <c r="A16">
        <v>84</v>
      </c>
      <c r="B16">
        <v>7</v>
      </c>
      <c r="C16">
        <v>4.177271191351406E-2</v>
      </c>
      <c r="D16">
        <f t="shared" si="0"/>
        <v>1.0206726761864031</v>
      </c>
      <c r="E16">
        <f t="shared" si="2"/>
        <v>1.3014964225924912</v>
      </c>
      <c r="F16">
        <f t="shared" si="1"/>
        <v>3.8362503755503985E-2</v>
      </c>
    </row>
    <row r="17" spans="1:6" x14ac:dyDescent="0.25">
      <c r="A17">
        <v>90</v>
      </c>
      <c r="B17">
        <v>7.5</v>
      </c>
      <c r="C17">
        <v>4.1575748453488437E-2</v>
      </c>
      <c r="D17">
        <f t="shared" si="0"/>
        <v>1.0205761845415993</v>
      </c>
      <c r="E17">
        <f t="shared" si="2"/>
        <v>1.3282762531639856</v>
      </c>
      <c r="F17">
        <f t="shared" si="1"/>
        <v>3.8576411331382454E-2</v>
      </c>
    </row>
    <row r="18" spans="1:6" x14ac:dyDescent="0.25">
      <c r="A18">
        <v>96</v>
      </c>
      <c r="B18">
        <v>8</v>
      </c>
      <c r="C18">
        <v>4.2016900061649931E-2</v>
      </c>
      <c r="D18">
        <f t="shared" si="0"/>
        <v>1.0207922903615847</v>
      </c>
      <c r="E18">
        <f t="shared" si="2"/>
        <v>1.3558941587001689</v>
      </c>
      <c r="F18">
        <f t="shared" si="1"/>
        <v>3.8791108684510078E-2</v>
      </c>
    </row>
    <row r="19" spans="1:6" x14ac:dyDescent="0.25">
      <c r="A19">
        <v>102</v>
      </c>
      <c r="B19">
        <v>8.5</v>
      </c>
      <c r="C19">
        <v>4.2464189295315924E-2</v>
      </c>
      <c r="D19">
        <f t="shared" si="0"/>
        <v>1.021011356104973</v>
      </c>
      <c r="E19">
        <f t="shared" si="2"/>
        <v>1.3843833337092708</v>
      </c>
      <c r="F19">
        <f t="shared" si="1"/>
        <v>3.9006813548807528E-2</v>
      </c>
    </row>
    <row r="20" spans="1:6" x14ac:dyDescent="0.25">
      <c r="A20">
        <v>108</v>
      </c>
      <c r="B20">
        <v>9</v>
      </c>
      <c r="C20">
        <v>4.2917871261845431E-2</v>
      </c>
      <c r="D20">
        <f t="shared" si="0"/>
        <v>1.0212335047685448</v>
      </c>
      <c r="E20">
        <f t="shared" si="2"/>
        <v>1.4137786438270805</v>
      </c>
      <c r="F20">
        <f t="shared" si="1"/>
        <v>3.9223709244382121E-2</v>
      </c>
    </row>
    <row r="21" spans="1:6" x14ac:dyDescent="0.25">
      <c r="A21">
        <v>114</v>
      </c>
      <c r="B21">
        <v>9.5</v>
      </c>
      <c r="C21">
        <v>4.3378213688067158E-2</v>
      </c>
      <c r="D21">
        <f t="shared" si="0"/>
        <v>1.021458865392076</v>
      </c>
      <c r="E21">
        <f t="shared" si="2"/>
        <v>1.4441167294391575</v>
      </c>
      <c r="F21">
        <f t="shared" si="1"/>
        <v>3.94419543829585E-2</v>
      </c>
    </row>
    <row r="22" spans="1:6" x14ac:dyDescent="0.25">
      <c r="A22">
        <v>120</v>
      </c>
      <c r="B22">
        <v>10</v>
      </c>
      <c r="C22">
        <v>4.384549771949886E-2</v>
      </c>
      <c r="D22">
        <f t="shared" si="0"/>
        <v>1.0216875734389153</v>
      </c>
      <c r="E22">
        <f t="shared" si="2"/>
        <v>1.4754361170632353</v>
      </c>
      <c r="F22">
        <f t="shared" si="1"/>
        <v>3.9661689700565494E-2</v>
      </c>
    </row>
    <row r="23" spans="1:6" x14ac:dyDescent="0.25">
      <c r="A23">
        <v>126</v>
      </c>
      <c r="B23">
        <v>10.5</v>
      </c>
      <c r="C23">
        <v>4.4364149719187118E-2</v>
      </c>
      <c r="D23">
        <f t="shared" si="0"/>
        <v>1.0219413631511287</v>
      </c>
      <c r="E23">
        <f t="shared" si="2"/>
        <v>1.507809196714011</v>
      </c>
      <c r="F23">
        <f t="shared" si="1"/>
        <v>3.9885135480505429E-2</v>
      </c>
    </row>
    <row r="24" spans="1:6" x14ac:dyDescent="0.25">
      <c r="A24">
        <v>132</v>
      </c>
      <c r="B24">
        <v>11</v>
      </c>
      <c r="C24">
        <v>4.4850730192323551E-2</v>
      </c>
      <c r="D24">
        <f t="shared" si="0"/>
        <v>1.0221794021561594</v>
      </c>
      <c r="E24">
        <f t="shared" si="2"/>
        <v>1.5412515032626868</v>
      </c>
      <c r="F24">
        <f t="shared" si="1"/>
        <v>4.011033152558241E-2</v>
      </c>
    </row>
    <row r="25" spans="1:6" x14ac:dyDescent="0.25">
      <c r="A25">
        <v>138</v>
      </c>
      <c r="B25">
        <v>11.5</v>
      </c>
      <c r="C25">
        <v>4.5345279433913754E-2</v>
      </c>
      <c r="D25">
        <f t="shared" si="0"/>
        <v>1.0224212827567283</v>
      </c>
      <c r="E25">
        <f t="shared" si="2"/>
        <v>1.575808339016572</v>
      </c>
      <c r="F25">
        <f t="shared" si="1"/>
        <v>4.0337391872014683E-2</v>
      </c>
    </row>
    <row r="26" spans="1:6" x14ac:dyDescent="0.25">
      <c r="A26">
        <v>144</v>
      </c>
      <c r="B26">
        <v>12</v>
      </c>
      <c r="C26">
        <v>4.5848147127013128E-2</v>
      </c>
      <c r="D26">
        <f t="shared" si="0"/>
        <v>1.0226671731932209</v>
      </c>
      <c r="E26">
        <f t="shared" si="2"/>
        <v>1.6115274595563824</v>
      </c>
      <c r="F26">
        <f t="shared" si="1"/>
        <v>4.0566425876509049E-2</v>
      </c>
    </row>
    <row r="27" spans="1:6" x14ac:dyDescent="0.25">
      <c r="A27">
        <v>150</v>
      </c>
      <c r="B27">
        <v>12.5</v>
      </c>
      <c r="C27">
        <v>4.6359701770817496E-2</v>
      </c>
      <c r="D27">
        <f t="shared" si="0"/>
        <v>1.0229172506956843</v>
      </c>
      <c r="E27">
        <f t="shared" si="2"/>
        <v>1.6484592383500152</v>
      </c>
      <c r="F27">
        <f t="shared" si="1"/>
        <v>4.0797539885848E-2</v>
      </c>
    </row>
    <row r="28" spans="1:6" x14ac:dyDescent="0.25">
      <c r="A28">
        <v>156</v>
      </c>
      <c r="B28">
        <v>13</v>
      </c>
      <c r="C28">
        <v>4.6880331969843647E-2</v>
      </c>
      <c r="D28">
        <f t="shared" si="0"/>
        <v>1.023171702095911</v>
      </c>
      <c r="E28">
        <f t="shared" si="2"/>
        <v>1.6866568447383141</v>
      </c>
      <c r="F28">
        <f t="shared" si="1"/>
        <v>4.1030838569103834E-2</v>
      </c>
    </row>
    <row r="29" spans="1:6" x14ac:dyDescent="0.25">
      <c r="A29">
        <v>162</v>
      </c>
      <c r="B29">
        <v>13.5</v>
      </c>
      <c r="C29">
        <v>4.7410447829774993E-2</v>
      </c>
      <c r="D29">
        <f t="shared" si="0"/>
        <v>1.0234307244898284</v>
      </c>
      <c r="E29">
        <f t="shared" si="2"/>
        <v>1.7261764365762609</v>
      </c>
      <c r="F29">
        <f t="shared" si="1"/>
        <v>4.1266426003732981E-2</v>
      </c>
    </row>
    <row r="30" spans="1:6" x14ac:dyDescent="0.25">
      <c r="A30">
        <v>168</v>
      </c>
      <c r="B30">
        <v>14</v>
      </c>
      <c r="C30">
        <v>4.7950482470378253E-2</v>
      </c>
      <c r="D30">
        <f t="shared" si="0"/>
        <v>1.0236945259550714</v>
      </c>
      <c r="E30">
        <f t="shared" si="2"/>
        <v>1.7670773689557497</v>
      </c>
      <c r="F30">
        <f t="shared" si="1"/>
        <v>4.150440658106791E-2</v>
      </c>
    </row>
    <row r="31" spans="1:6" x14ac:dyDescent="0.25">
      <c r="A31">
        <v>174</v>
      </c>
      <c r="B31">
        <v>14.5</v>
      </c>
      <c r="C31">
        <v>4.8500893667190681E-2</v>
      </c>
      <c r="D31">
        <f t="shared" si="0"/>
        <v>1.0239633263292152</v>
      </c>
      <c r="E31">
        <f t="shared" si="2"/>
        <v>1.8094224205970073</v>
      </c>
      <c r="F31">
        <f t="shared" si="1"/>
        <v>4.1744885779044116E-2</v>
      </c>
    </row>
    <row r="32" spans="1:6" x14ac:dyDescent="0.25">
      <c r="A32">
        <v>180</v>
      </c>
      <c r="B32">
        <v>15</v>
      </c>
      <c r="C32">
        <v>4.9062165634888411E-2</v>
      </c>
      <c r="D32">
        <f t="shared" si="0"/>
        <v>1.0242373580547082</v>
      </c>
      <c r="E32">
        <f t="shared" si="2"/>
        <v>1.8532780396772337</v>
      </c>
      <c r="F32">
        <f t="shared" si="1"/>
        <v>4.1987970837642496E-2</v>
      </c>
    </row>
    <row r="33" spans="1:6" x14ac:dyDescent="0.25">
      <c r="A33">
        <v>186</v>
      </c>
      <c r="B33">
        <v>15.5</v>
      </c>
      <c r="C33">
        <v>4.9634810966895593E-2</v>
      </c>
      <c r="D33">
        <f t="shared" si="0"/>
        <v>1.0245168670973142</v>
      </c>
      <c r="E33">
        <f t="shared" si="2"/>
        <v>1.8987146110703714</v>
      </c>
      <c r="F33">
        <f t="shared" si="1"/>
        <v>4.223377136382056E-2</v>
      </c>
    </row>
    <row r="34" spans="1:6" x14ac:dyDescent="0.25">
      <c r="A34">
        <v>192</v>
      </c>
      <c r="B34">
        <v>16</v>
      </c>
      <c r="C34">
        <v>5.0219372747400737E-2</v>
      </c>
      <c r="D34">
        <f t="shared" si="0"/>
        <v>1.0248021139456147</v>
      </c>
      <c r="E34">
        <f t="shared" si="2"/>
        <v>1.9458067472043423</v>
      </c>
      <c r="F34">
        <f t="shared" si="1"/>
        <v>4.2482399886482058E-2</v>
      </c>
    </row>
    <row r="35" spans="1:6" x14ac:dyDescent="0.25">
      <c r="A35">
        <v>198</v>
      </c>
      <c r="B35">
        <v>16.5</v>
      </c>
      <c r="C35">
        <v>5.0816426853961927E-2</v>
      </c>
      <c r="D35">
        <f t="shared" si="0"/>
        <v>1.0250933747000621</v>
      </c>
      <c r="E35">
        <f t="shared" si="2"/>
        <v>1.99463360500585</v>
      </c>
      <c r="F35">
        <f t="shared" si="1"/>
        <v>4.2733972377578811E-2</v>
      </c>
    </row>
    <row r="36" spans="1:6" x14ac:dyDescent="0.25">
      <c r="A36">
        <v>204</v>
      </c>
      <c r="B36">
        <v>17</v>
      </c>
      <c r="C36">
        <v>5.1426584471093051E-2</v>
      </c>
      <c r="D36">
        <f t="shared" si="0"/>
        <v>1.0253909422610934</v>
      </c>
      <c r="E36">
        <f t="shared" si="2"/>
        <v>2.0452792317025899</v>
      </c>
      <c r="F36">
        <f t="shared" si="1"/>
        <v>4.2988608752210222E-2</v>
      </c>
    </row>
    <row r="37" spans="1:6" x14ac:dyDescent="0.25">
      <c r="A37">
        <v>210</v>
      </c>
      <c r="B37">
        <v>17.5</v>
      </c>
      <c r="C37">
        <v>5.2050494837731609E-2</v>
      </c>
      <c r="D37">
        <f t="shared" si="0"/>
        <v>1.0256951276269823</v>
      </c>
      <c r="E37">
        <f t="shared" si="2"/>
        <v>2.0978329425940041</v>
      </c>
      <c r="F37">
        <f t="shared" si="1"/>
        <v>4.3246433358263392E-2</v>
      </c>
    </row>
    <row r="38" spans="1:6" x14ac:dyDescent="0.25">
      <c r="A38">
        <v>216</v>
      </c>
      <c r="B38">
        <v>18</v>
      </c>
      <c r="C38">
        <v>5.2688848254411225E-2</v>
      </c>
      <c r="D38">
        <f t="shared" si="0"/>
        <v>1.0260062613134537</v>
      </c>
      <c r="E38">
        <f t="shared" si="2"/>
        <v>2.1523897342910754</v>
      </c>
      <c r="F38">
        <f t="shared" si="1"/>
        <v>4.3507575464463377E-2</v>
      </c>
    </row>
    <row r="39" spans="1:6" x14ac:dyDescent="0.25">
      <c r="A39">
        <v>222</v>
      </c>
      <c r="B39">
        <v>18.5</v>
      </c>
      <c r="C39">
        <v>5.3342379379218041E-2</v>
      </c>
      <c r="D39">
        <f t="shared" si="0"/>
        <v>1.0263246949085938</v>
      </c>
      <c r="E39">
        <f t="shared" si="2"/>
        <v>2.2090507373706774</v>
      </c>
      <c r="F39">
        <f t="shared" si="1"/>
        <v>4.3772169754523249E-2</v>
      </c>
    </row>
    <row r="40" spans="1:6" x14ac:dyDescent="0.25">
      <c r="A40">
        <v>228</v>
      </c>
      <c r="B40">
        <v>19</v>
      </c>
      <c r="C40">
        <v>5.4011870845482646E-2</v>
      </c>
      <c r="D40">
        <f t="shared" si="0"/>
        <v>1.0266508027783754</v>
      </c>
      <c r="E40">
        <f t="shared" si="2"/>
        <v>2.2679237128997682</v>
      </c>
      <c r="F40">
        <f t="shared" si="1"/>
        <v>4.4040356834276428E-2</v>
      </c>
    </row>
    <row r="41" spans="1:6" x14ac:dyDescent="0.25">
      <c r="A41">
        <v>234</v>
      </c>
      <c r="B41">
        <v>19.5</v>
      </c>
      <c r="C41">
        <v>5.4698157238376233E-2</v>
      </c>
      <c r="D41">
        <f t="shared" si="0"/>
        <v>1.0269849839400653</v>
      </c>
      <c r="E41">
        <f t="shared" si="2"/>
        <v>2.3291235978696618</v>
      </c>
      <c r="F41">
        <f t="shared" si="1"/>
        <v>4.4312283758148885E-2</v>
      </c>
    </row>
    <row r="42" spans="1:6" x14ac:dyDescent="0.25">
      <c r="A42">
        <v>240</v>
      </c>
      <c r="B42">
        <v>20</v>
      </c>
      <c r="C42">
        <v>5.5402129472780892E-2</v>
      </c>
      <c r="D42">
        <f t="shared" si="0"/>
        <v>1.0273276641231759</v>
      </c>
      <c r="E42">
        <f t="shared" si="2"/>
        <v>2.3927731052536068</v>
      </c>
      <c r="F42">
        <f t="shared" si="1"/>
        <v>4.4588104581046339E-2</v>
      </c>
    </row>
    <row r="43" spans="1:6" x14ac:dyDescent="0.25">
      <c r="A43">
        <v>246</v>
      </c>
      <c r="B43">
        <v>20.5</v>
      </c>
      <c r="C43">
        <v>4.0506575897746755E-2</v>
      </c>
      <c r="D43">
        <f t="shared" si="0"/>
        <v>1.0200522417492874</v>
      </c>
      <c r="E43">
        <f t="shared" si="2"/>
        <v>2.4407535700113452</v>
      </c>
      <c r="F43">
        <f t="shared" si="1"/>
        <v>4.4488364869562202E-2</v>
      </c>
    </row>
    <row r="44" spans="1:6" x14ac:dyDescent="0.25">
      <c r="A44">
        <v>252</v>
      </c>
      <c r="B44">
        <v>21</v>
      </c>
      <c r="C44">
        <v>4.0370025246832419E-2</v>
      </c>
      <c r="D44">
        <f t="shared" si="0"/>
        <v>1.0199853063877109</v>
      </c>
      <c r="E44">
        <f t="shared" si="2"/>
        <v>2.489532777924921</v>
      </c>
      <c r="F44">
        <f t="shared" si="1"/>
        <v>4.4390119962206986E-2</v>
      </c>
    </row>
    <row r="45" spans="1:6" x14ac:dyDescent="0.25">
      <c r="A45">
        <v>258</v>
      </c>
      <c r="B45">
        <v>21.5</v>
      </c>
      <c r="C45">
        <v>4.0231762981836727E-2</v>
      </c>
      <c r="D45">
        <f t="shared" si="0"/>
        <v>1.0199175275392793</v>
      </c>
      <c r="E45">
        <f t="shared" si="2"/>
        <v>2.5391181155891793</v>
      </c>
      <c r="F45">
        <f t="shared" si="1"/>
        <v>4.4293225445510842E-2</v>
      </c>
    </row>
    <row r="46" spans="1:6" x14ac:dyDescent="0.25">
      <c r="A46">
        <v>264</v>
      </c>
      <c r="B46">
        <v>22</v>
      </c>
      <c r="C46">
        <v>4.0091770781229163E-2</v>
      </c>
      <c r="D46">
        <f t="shared" si="0"/>
        <v>1.0198488960533463</v>
      </c>
      <c r="E46">
        <f t="shared" si="2"/>
        <v>2.5895168071326773</v>
      </c>
      <c r="F46">
        <f t="shared" si="1"/>
        <v>4.4197549620466292E-2</v>
      </c>
    </row>
    <row r="47" spans="1:6" x14ac:dyDescent="0.25">
      <c r="A47">
        <v>270</v>
      </c>
      <c r="B47">
        <v>22.5</v>
      </c>
      <c r="C47">
        <v>3.9950030594598784E-2</v>
      </c>
      <c r="D47">
        <f t="shared" si="0"/>
        <v>1.0197794029076086</v>
      </c>
      <c r="E47">
        <f t="shared" si="2"/>
        <v>2.6407359033969788</v>
      </c>
      <c r="F47">
        <f t="shared" si="1"/>
        <v>4.4102972094633541E-2</v>
      </c>
    </row>
    <row r="48" spans="1:6" x14ac:dyDescent="0.25">
      <c r="A48">
        <v>276</v>
      </c>
      <c r="B48">
        <v>23</v>
      </c>
      <c r="C48">
        <v>3.980652466512713E-2</v>
      </c>
      <c r="D48">
        <f t="shared" si="0"/>
        <v>1.0197090392190937</v>
      </c>
      <c r="E48">
        <f t="shared" si="2"/>
        <v>2.6927822708842988</v>
      </c>
      <c r="F48">
        <f t="shared" si="1"/>
        <v>4.4009382558503507E-2</v>
      </c>
    </row>
    <row r="49" spans="1:6" x14ac:dyDescent="0.25">
      <c r="A49">
        <v>282</v>
      </c>
      <c r="B49">
        <v>23.5</v>
      </c>
      <c r="C49">
        <v>3.9661235552626017E-2</v>
      </c>
      <c r="D49">
        <f t="shared" si="0"/>
        <v>1.0196377962554282</v>
      </c>
      <c r="E49">
        <f t="shared" si="2"/>
        <v>2.745662580480154</v>
      </c>
      <c r="F49">
        <f t="shared" si="1"/>
        <v>4.391667971866875E-2</v>
      </c>
    </row>
    <row r="50" spans="1:6" x14ac:dyDescent="0.25">
      <c r="A50">
        <v>288</v>
      </c>
      <c r="B50">
        <v>24</v>
      </c>
      <c r="C50">
        <v>3.9514146157092256E-2</v>
      </c>
      <c r="D50">
        <f t="shared" si="0"/>
        <v>1.0195656654463665</v>
      </c>
      <c r="E50">
        <f t="shared" si="2"/>
        <v>2.7993832959584362</v>
      </c>
      <c r="F50">
        <f t="shared" si="1"/>
        <v>4.3824770364931487E-2</v>
      </c>
    </row>
    <row r="51" spans="1:6" x14ac:dyDescent="0.25">
      <c r="A51">
        <v>294</v>
      </c>
      <c r="B51">
        <v>24.5</v>
      </c>
      <c r="C51">
        <v>3.9365239742803926E-2</v>
      </c>
      <c r="D51">
        <f t="shared" si="0"/>
        <v>1.0194926383955913</v>
      </c>
      <c r="E51">
        <f t="shared" si="2"/>
        <v>2.8539506622772128</v>
      </c>
      <c r="F51">
        <f t="shared" si="1"/>
        <v>4.3733568552211999E-2</v>
      </c>
    </row>
    <row r="52" spans="1:6" x14ac:dyDescent="0.25">
      <c r="A52">
        <v>300</v>
      </c>
      <c r="B52">
        <v>25</v>
      </c>
      <c r="C52">
        <v>3.9214499962907379E-2</v>
      </c>
      <c r="D52">
        <f t="shared" si="0"/>
        <v>1.0194187068927603</v>
      </c>
      <c r="E52">
        <f t="shared" si="2"/>
        <v>2.9093706936743731</v>
      </c>
      <c r="F52">
        <f t="shared" si="1"/>
        <v>4.3642994881184505E-2</v>
      </c>
    </row>
    <row r="53" spans="1:6" x14ac:dyDescent="0.25">
      <c r="A53">
        <v>306</v>
      </c>
      <c r="B53">
        <v>25.5</v>
      </c>
      <c r="C53">
        <v>3.9061910884501172E-2</v>
      </c>
      <c r="D53">
        <f t="shared" si="0"/>
        <v>1.0193438629258045</v>
      </c>
      <c r="E53">
        <f t="shared" si="2"/>
        <v>2.9656491615731628</v>
      </c>
      <c r="F53">
        <f t="shared" si="1"/>
        <v>4.3552975864093568E-2</v>
      </c>
    </row>
    <row r="54" spans="1:6" x14ac:dyDescent="0.25">
      <c r="A54">
        <v>312</v>
      </c>
      <c r="B54">
        <v>26</v>
      </c>
      <c r="C54">
        <v>3.8907457014201619E-2</v>
      </c>
      <c r="D54">
        <f t="shared" si="0"/>
        <v>1.0192680986934701</v>
      </c>
      <c r="E54">
        <f t="shared" si="2"/>
        <v>3.0227915823085616</v>
      </c>
      <c r="F54">
        <f t="shared" si="1"/>
        <v>4.3463443364283538E-2</v>
      </c>
    </row>
    <row r="55" spans="1:6" x14ac:dyDescent="0.25">
      <c r="A55">
        <v>318</v>
      </c>
      <c r="B55">
        <v>26.5</v>
      </c>
      <c r="C55">
        <v>3.8751123324145542E-2</v>
      </c>
      <c r="D55">
        <f t="shared" si="0"/>
        <v>1.0191914066180825</v>
      </c>
      <c r="E55">
        <f t="shared" si="2"/>
        <v>3.080803204686362</v>
      </c>
      <c r="F55">
        <f t="shared" si="1"/>
        <v>4.337433409971081E-2</v>
      </c>
    </row>
    <row r="56" spans="1:6" x14ac:dyDescent="0.25">
      <c r="A56">
        <v>324</v>
      </c>
      <c r="B56">
        <v>27</v>
      </c>
      <c r="C56">
        <v>3.8592895278436234E-2</v>
      </c>
      <c r="D56">
        <f t="shared" si="0"/>
        <v>1.0191137793585348</v>
      </c>
      <c r="E56">
        <f t="shared" si="2"/>
        <v>3.1396889973878039</v>
      </c>
      <c r="F56">
        <f t="shared" si="1"/>
        <v>4.3285589202145758E-2</v>
      </c>
    </row>
    <row r="57" spans="1:6" x14ac:dyDescent="0.25">
      <c r="A57">
        <v>330</v>
      </c>
      <c r="B57">
        <v>27.5</v>
      </c>
      <c r="C57">
        <v>3.8432758859973992E-2</v>
      </c>
      <c r="D57">
        <f t="shared" si="0"/>
        <v>1.0190352098234752</v>
      </c>
      <c r="E57">
        <f t="shared" si="2"/>
        <v>3.1994536362335371</v>
      </c>
      <c r="F57">
        <f t="shared" si="1"/>
        <v>4.3197153824981793E-2</v>
      </c>
    </row>
    <row r="58" spans="1:6" x14ac:dyDescent="0.25">
      <c r="A58">
        <v>336</v>
      </c>
      <c r="B58">
        <v>28</v>
      </c>
      <c r="C58">
        <v>3.8270700597698326E-2</v>
      </c>
      <c r="D58">
        <f t="shared" si="0"/>
        <v>1.0189556911847042</v>
      </c>
      <c r="E58">
        <f t="shared" si="2"/>
        <v>3.260101491321759</v>
      </c>
      <c r="F58">
        <f t="shared" si="1"/>
        <v>4.3108976793579945E-2</v>
      </c>
    </row>
    <row r="59" spans="1:6" x14ac:dyDescent="0.25">
      <c r="A59">
        <v>342</v>
      </c>
      <c r="B59">
        <v>28.5</v>
      </c>
      <c r="C59">
        <v>3.8106707594142142E-2</v>
      </c>
      <c r="D59">
        <f t="shared" si="0"/>
        <v>1.0188752168907349</v>
      </c>
      <c r="E59">
        <f t="shared" si="2"/>
        <v>3.3216366140562656</v>
      </c>
      <c r="F59">
        <f t="shared" si="1"/>
        <v>4.3021010292924711E-2</v>
      </c>
    </row>
    <row r="60" spans="1:6" x14ac:dyDescent="0.25">
      <c r="A60">
        <v>348</v>
      </c>
      <c r="B60">
        <v>29</v>
      </c>
      <c r="C60">
        <v>3.7940767553330312E-2</v>
      </c>
      <c r="D60">
        <f t="shared" si="0"/>
        <v>1.0187937806805312</v>
      </c>
      <c r="E60">
        <f t="shared" si="2"/>
        <v>3.3840627240812613</v>
      </c>
      <c r="F60">
        <f t="shared" si="1"/>
        <v>4.2933209588096988E-2</v>
      </c>
    </row>
    <row r="61" spans="1:6" x14ac:dyDescent="0.25">
      <c r="A61">
        <v>354</v>
      </c>
      <c r="B61">
        <v>29.5</v>
      </c>
      <c r="C61">
        <v>3.7772868808954474E-2</v>
      </c>
      <c r="D61">
        <f t="shared" si="0"/>
        <v>1.0187113765973925</v>
      </c>
      <c r="E61">
        <f t="shared" si="2"/>
        <v>3.447383196140744</v>
      </c>
      <c r="F61">
        <f t="shared" si="1"/>
        <v>4.2845532773669648E-2</v>
      </c>
    </row>
    <row r="62" spans="1:6" x14ac:dyDescent="0.25">
      <c r="A62">
        <v>360</v>
      </c>
      <c r="B62">
        <v>30</v>
      </c>
      <c r="C62">
        <v>3.7603000352794291E-2</v>
      </c>
      <c r="D62">
        <f t="shared" si="0"/>
        <v>1.0186279990029699</v>
      </c>
      <c r="E62">
        <f t="shared" si="2"/>
        <v>3.5116010468813088</v>
      </c>
      <c r="F62">
        <f t="shared" si="1"/>
        <v>4.2757940548655338E-2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3875A-C3CD-44B4-B45C-ABA016888DD1}">
  <dimension ref="A1:F62"/>
  <sheetViews>
    <sheetView workbookViewId="0">
      <selection activeCell="F7" sqref="F7"/>
    </sheetView>
  </sheetViews>
  <sheetFormatPr defaultRowHeight="15" x14ac:dyDescent="0.25"/>
  <sheetData>
    <row r="1" spans="1:6" x14ac:dyDescent="0.25">
      <c r="C1" t="s">
        <v>26</v>
      </c>
      <c r="E1" t="s">
        <v>25</v>
      </c>
      <c r="F1" t="s">
        <v>26</v>
      </c>
    </row>
    <row r="2" spans="1:6" x14ac:dyDescent="0.25">
      <c r="A2" t="s">
        <v>14</v>
      </c>
      <c r="B2" t="s">
        <v>24</v>
      </c>
      <c r="C2" t="s">
        <v>20</v>
      </c>
      <c r="D2" t="s">
        <v>25</v>
      </c>
      <c r="E2" t="s">
        <v>27</v>
      </c>
      <c r="F2" t="s">
        <v>19</v>
      </c>
    </row>
    <row r="3" spans="1:6" x14ac:dyDescent="0.25">
      <c r="A3">
        <v>6</v>
      </c>
      <c r="B3">
        <v>0.5</v>
      </c>
      <c r="C3">
        <v>4.9497802500000132E-2</v>
      </c>
      <c r="D3">
        <f>(1+C3)^B3</f>
        <v>1.0244500000000001</v>
      </c>
      <c r="E3">
        <f>D3</f>
        <v>1.0244500000000001</v>
      </c>
      <c r="F3">
        <f>E3^2-1</f>
        <v>4.9497802500000132E-2</v>
      </c>
    </row>
    <row r="4" spans="1:6" x14ac:dyDescent="0.25">
      <c r="A4">
        <v>12</v>
      </c>
      <c r="B4">
        <v>1</v>
      </c>
      <c r="C4">
        <v>4.422268714777311E-2</v>
      </c>
      <c r="D4">
        <f t="shared" ref="D4:D62" si="0">(1+C4)^B4</f>
        <v>1.0442226871477731</v>
      </c>
      <c r="E4">
        <f>D4/D3</f>
        <v>1.0193007830033414</v>
      </c>
      <c r="F4">
        <f t="shared" ref="F4:F62" si="1">E4^2-1</f>
        <v>3.8974086231224891E-2</v>
      </c>
    </row>
    <row r="5" spans="1:6" x14ac:dyDescent="0.25">
      <c r="A5">
        <v>18</v>
      </c>
      <c r="B5">
        <v>1.5</v>
      </c>
      <c r="C5">
        <v>4.1793804882745311E-2</v>
      </c>
      <c r="D5">
        <f>(1+C5)^B5</f>
        <v>1.0633412355362268</v>
      </c>
      <c r="E5">
        <f t="shared" ref="E5:E62" si="2">D5/D4</f>
        <v>1.0183088804943272</v>
      </c>
      <c r="F5">
        <f t="shared" si="1"/>
        <v>3.6952976093610035E-2</v>
      </c>
    </row>
    <row r="6" spans="1:6" x14ac:dyDescent="0.25">
      <c r="A6">
        <v>24</v>
      </c>
      <c r="B6">
        <v>2</v>
      </c>
      <c r="C6">
        <v>3.9350878650200816E-2</v>
      </c>
      <c r="D6">
        <f t="shared" si="0"/>
        <v>1.0802502489509445</v>
      </c>
      <c r="E6">
        <f t="shared" si="2"/>
        <v>1.0159017753188051</v>
      </c>
      <c r="F6">
        <f t="shared" si="1"/>
        <v>3.2056417095899903E-2</v>
      </c>
    </row>
    <row r="7" spans="1:6" x14ac:dyDescent="0.25">
      <c r="A7">
        <v>30</v>
      </c>
      <c r="B7">
        <v>2.5</v>
      </c>
      <c r="C7">
        <v>3.8743317552151657E-2</v>
      </c>
      <c r="D7">
        <f>(1+C7)^B7</f>
        <v>1.0996908391801308</v>
      </c>
      <c r="E7">
        <f>D7/D6</f>
        <v>1.0179963765322577</v>
      </c>
      <c r="F7">
        <f t="shared" si="1"/>
        <v>3.6316622632806217E-2</v>
      </c>
    </row>
    <row r="8" spans="1:6" x14ac:dyDescent="0.25">
      <c r="A8">
        <v>36</v>
      </c>
      <c r="B8">
        <v>3</v>
      </c>
      <c r="C8">
        <v>3.812525895468899E-2</v>
      </c>
      <c r="D8">
        <f t="shared" si="0"/>
        <v>1.1187917993875482</v>
      </c>
      <c r="E8">
        <f t="shared" si="2"/>
        <v>1.0173693910387196</v>
      </c>
      <c r="F8">
        <f t="shared" si="1"/>
        <v>3.5040477822495086E-2</v>
      </c>
    </row>
    <row r="9" spans="1:6" x14ac:dyDescent="0.25">
      <c r="A9">
        <v>42</v>
      </c>
      <c r="B9">
        <v>3.5</v>
      </c>
      <c r="C9">
        <v>3.7929410362915306E-2</v>
      </c>
      <c r="D9">
        <f t="shared" si="0"/>
        <v>1.1391669156360238</v>
      </c>
      <c r="E9">
        <f t="shared" si="2"/>
        <v>1.0182117139754057</v>
      </c>
      <c r="F9">
        <f t="shared" si="1"/>
        <v>3.6755094476733419E-2</v>
      </c>
    </row>
    <row r="10" spans="1:6" x14ac:dyDescent="0.25">
      <c r="A10">
        <v>48</v>
      </c>
      <c r="B10">
        <v>4</v>
      </c>
      <c r="C10">
        <v>3.7728197009475162E-2</v>
      </c>
      <c r="D10">
        <f t="shared" si="0"/>
        <v>1.1596701270562539</v>
      </c>
      <c r="E10">
        <f t="shared" si="2"/>
        <v>1.0179984259890331</v>
      </c>
      <c r="F10">
        <f t="shared" si="1"/>
        <v>3.6320795316148846E-2</v>
      </c>
    </row>
    <row r="11" spans="1:6" x14ac:dyDescent="0.25">
      <c r="A11">
        <v>54</v>
      </c>
      <c r="B11">
        <v>4.5</v>
      </c>
      <c r="C11">
        <v>3.7522991719365129E-2</v>
      </c>
      <c r="D11">
        <f t="shared" si="0"/>
        <v>1.1802928681939699</v>
      </c>
      <c r="E11">
        <f t="shared" si="2"/>
        <v>1.0177832822080755</v>
      </c>
      <c r="F11">
        <f t="shared" si="1"/>
        <v>3.5882809542242988E-2</v>
      </c>
    </row>
    <row r="12" spans="1:6" x14ac:dyDescent="0.25">
      <c r="A12">
        <v>60</v>
      </c>
      <c r="B12">
        <v>5</v>
      </c>
      <c r="C12">
        <v>3.7314621935597092E-2</v>
      </c>
      <c r="D12">
        <f>(1+C12)^B12</f>
        <v>1.2010262474569826</v>
      </c>
      <c r="E12">
        <f>D12/D11</f>
        <v>1.0175663005527924</v>
      </c>
      <c r="F12">
        <f t="shared" si="1"/>
        <v>3.5441176020695853E-2</v>
      </c>
    </row>
    <row r="13" spans="1:6" x14ac:dyDescent="0.25">
      <c r="A13">
        <v>66</v>
      </c>
      <c r="B13">
        <v>5.5</v>
      </c>
      <c r="C13">
        <v>3.7577333100463628E-2</v>
      </c>
      <c r="D13">
        <f t="shared" si="0"/>
        <v>1.2249337923830279</v>
      </c>
      <c r="E13">
        <f t="shared" si="2"/>
        <v>1.0199059304296358</v>
      </c>
      <c r="F13">
        <f t="shared" si="1"/>
        <v>4.0208106925541109E-2</v>
      </c>
    </row>
    <row r="14" spans="1:6" x14ac:dyDescent="0.25">
      <c r="A14">
        <v>72</v>
      </c>
      <c r="B14">
        <v>6</v>
      </c>
      <c r="C14">
        <v>3.7839098723249975E-2</v>
      </c>
      <c r="D14">
        <f t="shared" si="0"/>
        <v>1.2496263307024948</v>
      </c>
      <c r="E14">
        <f t="shared" si="2"/>
        <v>1.0201582636327056</v>
      </c>
      <c r="F14">
        <f t="shared" si="1"/>
        <v>4.0722882858096776E-2</v>
      </c>
    </row>
    <row r="15" spans="1:6" x14ac:dyDescent="0.25">
      <c r="A15">
        <v>78</v>
      </c>
      <c r="B15">
        <v>6.5</v>
      </c>
      <c r="C15">
        <v>3.8100642898662107E-2</v>
      </c>
      <c r="D15">
        <f t="shared" si="0"/>
        <v>1.2751359500044086</v>
      </c>
      <c r="E15">
        <f t="shared" si="2"/>
        <v>1.0204137978491323</v>
      </c>
      <c r="F15">
        <f t="shared" si="1"/>
        <v>4.1244318840889971E-2</v>
      </c>
    </row>
    <row r="16" spans="1:6" x14ac:dyDescent="0.25">
      <c r="A16">
        <v>84</v>
      </c>
      <c r="B16">
        <v>7</v>
      </c>
      <c r="C16">
        <v>3.8362503755503985E-2</v>
      </c>
      <c r="D16">
        <f t="shared" si="0"/>
        <v>1.301496422592491</v>
      </c>
      <c r="E16">
        <f t="shared" si="2"/>
        <v>1.0206726761864029</v>
      </c>
      <c r="F16">
        <f t="shared" si="1"/>
        <v>4.1772711913513616E-2</v>
      </c>
    </row>
    <row r="17" spans="1:6" x14ac:dyDescent="0.25">
      <c r="A17">
        <v>90</v>
      </c>
      <c r="B17">
        <v>7.5</v>
      </c>
      <c r="C17">
        <v>3.8576411331382454E-2</v>
      </c>
      <c r="D17">
        <f t="shared" si="0"/>
        <v>1.3282762531639862</v>
      </c>
      <c r="E17">
        <f t="shared" si="2"/>
        <v>1.0205761845415999</v>
      </c>
      <c r="F17">
        <f t="shared" si="1"/>
        <v>4.1575748453489769E-2</v>
      </c>
    </row>
    <row r="18" spans="1:6" x14ac:dyDescent="0.25">
      <c r="A18">
        <v>96</v>
      </c>
      <c r="B18">
        <v>8</v>
      </c>
      <c r="C18">
        <v>3.8791108684510078E-2</v>
      </c>
      <c r="D18">
        <f t="shared" si="0"/>
        <v>1.35589415870017</v>
      </c>
      <c r="E18">
        <f t="shared" si="2"/>
        <v>1.0207922903615849</v>
      </c>
      <c r="F18">
        <f t="shared" si="1"/>
        <v>4.2016900061650375E-2</v>
      </c>
    </row>
    <row r="19" spans="1:6" x14ac:dyDescent="0.25">
      <c r="A19">
        <v>102</v>
      </c>
      <c r="B19">
        <v>8.5</v>
      </c>
      <c r="C19">
        <v>3.9006813548807528E-2</v>
      </c>
      <c r="D19">
        <f t="shared" si="0"/>
        <v>1.3843833337092706</v>
      </c>
      <c r="E19">
        <f t="shared" si="2"/>
        <v>1.0210113561049718</v>
      </c>
      <c r="F19">
        <f t="shared" si="1"/>
        <v>4.2464189295313703E-2</v>
      </c>
    </row>
    <row r="20" spans="1:6" x14ac:dyDescent="0.25">
      <c r="A20">
        <v>108</v>
      </c>
      <c r="B20">
        <v>9</v>
      </c>
      <c r="C20">
        <v>3.9223709244382121E-2</v>
      </c>
      <c r="D20">
        <f t="shared" si="0"/>
        <v>1.4137786438270796</v>
      </c>
      <c r="E20">
        <f t="shared" si="2"/>
        <v>1.0212335047685444</v>
      </c>
      <c r="F20">
        <f t="shared" si="1"/>
        <v>4.2917871261844542E-2</v>
      </c>
    </row>
    <row r="21" spans="1:6" x14ac:dyDescent="0.25">
      <c r="A21">
        <v>114</v>
      </c>
      <c r="B21">
        <v>9.5</v>
      </c>
      <c r="C21">
        <v>3.94419543829585E-2</v>
      </c>
      <c r="D21">
        <f t="shared" si="0"/>
        <v>1.4441167294391568</v>
      </c>
      <c r="E21">
        <f t="shared" si="2"/>
        <v>1.021458865392076</v>
      </c>
      <c r="F21">
        <f t="shared" si="1"/>
        <v>4.3378213688067158E-2</v>
      </c>
    </row>
    <row r="22" spans="1:6" x14ac:dyDescent="0.25">
      <c r="A22">
        <v>120</v>
      </c>
      <c r="B22">
        <v>10</v>
      </c>
      <c r="C22">
        <v>3.9661689700565494E-2</v>
      </c>
      <c r="D22">
        <f t="shared" si="0"/>
        <v>1.475436117063236</v>
      </c>
      <c r="E22">
        <f t="shared" si="2"/>
        <v>1.0216875734389161</v>
      </c>
      <c r="F22">
        <f t="shared" si="1"/>
        <v>4.3845497719500637E-2</v>
      </c>
    </row>
    <row r="23" spans="1:6" x14ac:dyDescent="0.25">
      <c r="A23">
        <v>126</v>
      </c>
      <c r="B23">
        <v>10.5</v>
      </c>
      <c r="C23">
        <v>3.9885135480505429E-2</v>
      </c>
      <c r="D23">
        <f t="shared" si="0"/>
        <v>1.5078091967140117</v>
      </c>
      <c r="E23">
        <f t="shared" si="2"/>
        <v>1.0219413631511287</v>
      </c>
      <c r="F23">
        <f t="shared" si="1"/>
        <v>4.4364149719187118E-2</v>
      </c>
    </row>
    <row r="24" spans="1:6" x14ac:dyDescent="0.25">
      <c r="A24">
        <v>132</v>
      </c>
      <c r="B24">
        <v>11</v>
      </c>
      <c r="C24">
        <v>4.011033152558241E-2</v>
      </c>
      <c r="D24">
        <f t="shared" si="0"/>
        <v>1.5412515032626848</v>
      </c>
      <c r="E24">
        <f t="shared" si="2"/>
        <v>1.0221794021561577</v>
      </c>
      <c r="F24">
        <f t="shared" si="1"/>
        <v>4.4850730192319777E-2</v>
      </c>
    </row>
    <row r="25" spans="1:6" x14ac:dyDescent="0.25">
      <c r="A25">
        <v>138</v>
      </c>
      <c r="B25">
        <v>11.5</v>
      </c>
      <c r="C25">
        <v>4.0337391872014683E-2</v>
      </c>
      <c r="D25">
        <f t="shared" si="0"/>
        <v>1.5758083390165738</v>
      </c>
      <c r="E25">
        <f t="shared" si="2"/>
        <v>1.0224212827567307</v>
      </c>
      <c r="F25">
        <f t="shared" si="1"/>
        <v>4.5345279433918639E-2</v>
      </c>
    </row>
    <row r="26" spans="1:6" x14ac:dyDescent="0.25">
      <c r="A26">
        <v>144</v>
      </c>
      <c r="B26">
        <v>12</v>
      </c>
      <c r="C26">
        <v>4.0566425876509049E-2</v>
      </c>
      <c r="D26">
        <f t="shared" si="0"/>
        <v>1.61152745955638</v>
      </c>
      <c r="E26">
        <f t="shared" si="2"/>
        <v>1.0226671731932182</v>
      </c>
      <c r="F26">
        <f t="shared" si="1"/>
        <v>4.5848147127007799E-2</v>
      </c>
    </row>
    <row r="27" spans="1:6" x14ac:dyDescent="0.25">
      <c r="A27">
        <v>150</v>
      </c>
      <c r="B27">
        <v>12.5</v>
      </c>
      <c r="C27">
        <v>4.0797539885848E-2</v>
      </c>
      <c r="D27">
        <f t="shared" si="0"/>
        <v>1.6484592383500167</v>
      </c>
      <c r="E27">
        <f t="shared" si="2"/>
        <v>1.0229172506956867</v>
      </c>
      <c r="F27">
        <f t="shared" si="1"/>
        <v>4.6359701770822381E-2</v>
      </c>
    </row>
    <row r="28" spans="1:6" x14ac:dyDescent="0.25">
      <c r="A28">
        <v>156</v>
      </c>
      <c r="B28">
        <v>13</v>
      </c>
      <c r="C28">
        <v>4.1030838569103834E-2</v>
      </c>
      <c r="D28">
        <f t="shared" si="0"/>
        <v>1.6866568447383143</v>
      </c>
      <c r="E28">
        <f t="shared" si="2"/>
        <v>1.0231717020959101</v>
      </c>
      <c r="F28">
        <f t="shared" si="1"/>
        <v>4.6880331969841871E-2</v>
      </c>
    </row>
    <row r="29" spans="1:6" x14ac:dyDescent="0.25">
      <c r="A29">
        <v>162</v>
      </c>
      <c r="B29">
        <v>13.5</v>
      </c>
      <c r="C29">
        <v>4.1266426003732981E-2</v>
      </c>
      <c r="D29">
        <f t="shared" si="0"/>
        <v>1.7261764365762604</v>
      </c>
      <c r="E29">
        <f t="shared" si="2"/>
        <v>1.023430724489828</v>
      </c>
      <c r="F29">
        <f t="shared" si="1"/>
        <v>4.7410447829774105E-2</v>
      </c>
    </row>
    <row r="30" spans="1:6" x14ac:dyDescent="0.25">
      <c r="A30">
        <v>168</v>
      </c>
      <c r="B30">
        <v>14</v>
      </c>
      <c r="C30">
        <v>4.150440658106791E-2</v>
      </c>
      <c r="D30">
        <f t="shared" si="0"/>
        <v>1.7670773689557497</v>
      </c>
      <c r="E30">
        <f t="shared" si="2"/>
        <v>1.0236945259550716</v>
      </c>
      <c r="F30">
        <f t="shared" si="1"/>
        <v>4.7950482470378697E-2</v>
      </c>
    </row>
    <row r="31" spans="1:6" x14ac:dyDescent="0.25">
      <c r="A31">
        <v>174</v>
      </c>
      <c r="B31">
        <v>14.5</v>
      </c>
      <c r="C31">
        <v>4.1744885779044116E-2</v>
      </c>
      <c r="D31">
        <f t="shared" si="0"/>
        <v>1.8094224205970082</v>
      </c>
      <c r="E31">
        <f t="shared" si="2"/>
        <v>1.0239633263292156</v>
      </c>
      <c r="F31">
        <f t="shared" si="1"/>
        <v>4.8500893667191791E-2</v>
      </c>
    </row>
    <row r="32" spans="1:6" x14ac:dyDescent="0.25">
      <c r="A32">
        <v>180</v>
      </c>
      <c r="B32">
        <v>15</v>
      </c>
      <c r="C32">
        <v>4.1987970837642496E-2</v>
      </c>
      <c r="D32">
        <f t="shared" si="0"/>
        <v>1.8532780396772313</v>
      </c>
      <c r="E32">
        <f t="shared" si="2"/>
        <v>1.0242373580547064</v>
      </c>
      <c r="F32">
        <f t="shared" si="1"/>
        <v>4.9062165634884858E-2</v>
      </c>
    </row>
    <row r="33" spans="1:6" x14ac:dyDescent="0.25">
      <c r="A33">
        <v>186</v>
      </c>
      <c r="B33">
        <v>15.5</v>
      </c>
      <c r="C33">
        <v>4.223377136382056E-2</v>
      </c>
      <c r="D33">
        <f t="shared" si="0"/>
        <v>1.8987146110703705</v>
      </c>
      <c r="E33">
        <f t="shared" si="2"/>
        <v>1.024516867097315</v>
      </c>
      <c r="F33">
        <f t="shared" si="1"/>
        <v>4.9634810966897591E-2</v>
      </c>
    </row>
    <row r="34" spans="1:6" x14ac:dyDescent="0.25">
      <c r="A34">
        <v>192</v>
      </c>
      <c r="B34">
        <v>16</v>
      </c>
      <c r="C34">
        <v>4.2482399886482058E-2</v>
      </c>
      <c r="D34">
        <f t="shared" si="0"/>
        <v>1.9458067472043423</v>
      </c>
      <c r="E34">
        <f t="shared" si="2"/>
        <v>1.0248021139456152</v>
      </c>
      <c r="F34">
        <f t="shared" si="1"/>
        <v>5.0219372747401625E-2</v>
      </c>
    </row>
    <row r="35" spans="1:6" x14ac:dyDescent="0.25">
      <c r="A35">
        <v>198</v>
      </c>
      <c r="B35">
        <v>16.5</v>
      </c>
      <c r="C35">
        <v>4.2733972377578811E-2</v>
      </c>
      <c r="D35">
        <f t="shared" si="0"/>
        <v>1.9946336050058531</v>
      </c>
      <c r="E35">
        <f t="shared" si="2"/>
        <v>1.0250933747000637</v>
      </c>
      <c r="F35">
        <f t="shared" si="1"/>
        <v>5.0816426853965035E-2</v>
      </c>
    </row>
    <row r="36" spans="1:6" x14ac:dyDescent="0.25">
      <c r="A36">
        <v>204</v>
      </c>
      <c r="B36">
        <v>17</v>
      </c>
      <c r="C36">
        <v>4.2988608752210222E-2</v>
      </c>
      <c r="D36">
        <f t="shared" si="0"/>
        <v>2.0452792317025921</v>
      </c>
      <c r="E36">
        <f t="shared" si="2"/>
        <v>1.0253909422610927</v>
      </c>
      <c r="F36">
        <f t="shared" si="1"/>
        <v>5.1426584471091497E-2</v>
      </c>
    </row>
    <row r="37" spans="1:6" x14ac:dyDescent="0.25">
      <c r="A37">
        <v>210</v>
      </c>
      <c r="B37">
        <v>17.5</v>
      </c>
      <c r="C37">
        <v>4.3246433358263392E-2</v>
      </c>
      <c r="D37">
        <f t="shared" si="0"/>
        <v>2.0978329425940019</v>
      </c>
      <c r="E37">
        <f t="shared" si="2"/>
        <v>1.0256951276269801</v>
      </c>
      <c r="F37">
        <f t="shared" si="1"/>
        <v>5.2050494837726946E-2</v>
      </c>
    </row>
    <row r="38" spans="1:6" x14ac:dyDescent="0.25">
      <c r="A38">
        <v>216</v>
      </c>
      <c r="B38">
        <v>18</v>
      </c>
      <c r="C38">
        <v>4.3507575464463377E-2</v>
      </c>
      <c r="D38">
        <f t="shared" si="0"/>
        <v>2.1523897342910758</v>
      </c>
      <c r="E38">
        <f t="shared" si="2"/>
        <v>1.0260062613134551</v>
      </c>
      <c r="F38">
        <f t="shared" si="1"/>
        <v>5.2688848254413889E-2</v>
      </c>
    </row>
    <row r="39" spans="1:6" x14ac:dyDescent="0.25">
      <c r="A39">
        <v>222</v>
      </c>
      <c r="B39">
        <v>18.5</v>
      </c>
      <c r="C39">
        <v>4.3772169754523249E-2</v>
      </c>
      <c r="D39">
        <f t="shared" si="0"/>
        <v>2.2090507373706791</v>
      </c>
      <c r="E39">
        <f t="shared" si="2"/>
        <v>1.0263246949085945</v>
      </c>
      <c r="F39">
        <f t="shared" si="1"/>
        <v>5.3342379379219595E-2</v>
      </c>
    </row>
    <row r="40" spans="1:6" x14ac:dyDescent="0.25">
      <c r="A40">
        <v>228</v>
      </c>
      <c r="B40">
        <v>19</v>
      </c>
      <c r="C40">
        <v>4.4040356834276428E-2</v>
      </c>
      <c r="D40">
        <f t="shared" si="0"/>
        <v>2.2679237128997674</v>
      </c>
      <c r="E40">
        <f t="shared" si="2"/>
        <v>1.0266508027783743</v>
      </c>
      <c r="F40">
        <f t="shared" si="1"/>
        <v>5.4011870845480425E-2</v>
      </c>
    </row>
    <row r="41" spans="1:6" x14ac:dyDescent="0.25">
      <c r="A41">
        <v>234</v>
      </c>
      <c r="B41">
        <v>19.5</v>
      </c>
      <c r="C41">
        <v>4.4312283758148885E-2</v>
      </c>
      <c r="D41">
        <f t="shared" si="0"/>
        <v>2.3291235978696627</v>
      </c>
      <c r="E41">
        <f t="shared" si="2"/>
        <v>1.0269849839400662</v>
      </c>
      <c r="F41">
        <f t="shared" si="1"/>
        <v>5.4698157238378009E-2</v>
      </c>
    </row>
    <row r="42" spans="1:6" x14ac:dyDescent="0.25">
      <c r="A42">
        <v>240</v>
      </c>
      <c r="B42">
        <v>20</v>
      </c>
      <c r="C42">
        <v>4.4588104581046339E-2</v>
      </c>
      <c r="D42">
        <f t="shared" si="0"/>
        <v>2.3927731052536121</v>
      </c>
      <c r="E42">
        <f t="shared" si="2"/>
        <v>1.0273276641231777</v>
      </c>
      <c r="F42">
        <f t="shared" si="1"/>
        <v>5.5402129472784445E-2</v>
      </c>
    </row>
    <row r="43" spans="1:6" x14ac:dyDescent="0.25">
      <c r="A43">
        <v>246</v>
      </c>
      <c r="B43">
        <v>20.5</v>
      </c>
      <c r="C43">
        <v>4.4488364869562202E-2</v>
      </c>
      <c r="D43">
        <f t="shared" si="0"/>
        <v>2.4407535700113479</v>
      </c>
      <c r="E43">
        <f t="shared" si="2"/>
        <v>1.0200522417492863</v>
      </c>
      <c r="F43">
        <f t="shared" si="1"/>
        <v>4.0506575897744534E-2</v>
      </c>
    </row>
    <row r="44" spans="1:6" x14ac:dyDescent="0.25">
      <c r="A44">
        <v>252</v>
      </c>
      <c r="B44">
        <v>21</v>
      </c>
      <c r="C44">
        <v>4.4390119962206986E-2</v>
      </c>
      <c r="D44">
        <f t="shared" si="0"/>
        <v>2.4895327779249188</v>
      </c>
      <c r="E44">
        <f t="shared" si="2"/>
        <v>1.0199853063877089</v>
      </c>
      <c r="F44">
        <f t="shared" si="1"/>
        <v>4.0370025246828423E-2</v>
      </c>
    </row>
    <row r="45" spans="1:6" x14ac:dyDescent="0.25">
      <c r="A45">
        <v>258</v>
      </c>
      <c r="B45">
        <v>21.5</v>
      </c>
      <c r="C45">
        <v>4.4293225445510842E-2</v>
      </c>
      <c r="D45">
        <f t="shared" si="0"/>
        <v>2.5391181155891793</v>
      </c>
      <c r="E45">
        <f t="shared" si="2"/>
        <v>1.0199175275392802</v>
      </c>
      <c r="F45">
        <f t="shared" si="1"/>
        <v>4.0231762981838504E-2</v>
      </c>
    </row>
    <row r="46" spans="1:6" x14ac:dyDescent="0.25">
      <c r="A46">
        <v>264</v>
      </c>
      <c r="B46">
        <v>22</v>
      </c>
      <c r="C46">
        <v>4.4197549620466292E-2</v>
      </c>
      <c r="D46">
        <f t="shared" si="0"/>
        <v>2.5895168071326786</v>
      </c>
      <c r="E46">
        <f t="shared" si="2"/>
        <v>1.0198488960533467</v>
      </c>
      <c r="F46">
        <f t="shared" si="1"/>
        <v>4.0091770781230052E-2</v>
      </c>
    </row>
    <row r="47" spans="1:6" x14ac:dyDescent="0.25">
      <c r="A47">
        <v>270</v>
      </c>
      <c r="B47">
        <v>22.5</v>
      </c>
      <c r="C47">
        <v>4.4102972094633541E-2</v>
      </c>
      <c r="D47">
        <f t="shared" si="0"/>
        <v>2.6407359033969775</v>
      </c>
      <c r="E47">
        <f t="shared" si="2"/>
        <v>1.0197794029076077</v>
      </c>
      <c r="F47">
        <f t="shared" si="1"/>
        <v>3.9950030594597008E-2</v>
      </c>
    </row>
    <row r="48" spans="1:6" x14ac:dyDescent="0.25">
      <c r="A48">
        <v>276</v>
      </c>
      <c r="B48">
        <v>23</v>
      </c>
      <c r="C48">
        <v>4.4009382558503507E-2</v>
      </c>
      <c r="D48">
        <f t="shared" si="0"/>
        <v>2.6927822708842992</v>
      </c>
      <c r="E48">
        <f t="shared" si="2"/>
        <v>1.0197090392190944</v>
      </c>
      <c r="F48">
        <f t="shared" si="1"/>
        <v>3.9806524665128684E-2</v>
      </c>
    </row>
    <row r="49" spans="1:6" x14ac:dyDescent="0.25">
      <c r="A49">
        <v>282</v>
      </c>
      <c r="B49">
        <v>23.5</v>
      </c>
      <c r="C49">
        <v>4.391667971866875E-2</v>
      </c>
      <c r="D49">
        <f t="shared" si="0"/>
        <v>2.7456625804801562</v>
      </c>
      <c r="E49">
        <f t="shared" si="2"/>
        <v>1.0196377962554288</v>
      </c>
      <c r="F49">
        <f t="shared" si="1"/>
        <v>3.966123555262735E-2</v>
      </c>
    </row>
    <row r="50" spans="1:6" x14ac:dyDescent="0.25">
      <c r="A50">
        <v>288</v>
      </c>
      <c r="B50">
        <v>24</v>
      </c>
      <c r="C50">
        <v>4.3824770364931487E-2</v>
      </c>
      <c r="D50">
        <f t="shared" si="0"/>
        <v>2.7993832959584291</v>
      </c>
      <c r="E50">
        <f t="shared" si="2"/>
        <v>1.0195656654463632</v>
      </c>
      <c r="F50">
        <f t="shared" si="1"/>
        <v>3.9514146157085372E-2</v>
      </c>
    </row>
    <row r="51" spans="1:6" x14ac:dyDescent="0.25">
      <c r="A51">
        <v>294</v>
      </c>
      <c r="B51">
        <v>24.5</v>
      </c>
      <c r="C51">
        <v>4.3733568552211999E-2</v>
      </c>
      <c r="D51">
        <f t="shared" si="0"/>
        <v>2.8539506622772128</v>
      </c>
      <c r="E51">
        <f t="shared" si="2"/>
        <v>1.019492638395594</v>
      </c>
      <c r="F51">
        <f t="shared" si="1"/>
        <v>3.9365239742809477E-2</v>
      </c>
    </row>
    <row r="52" spans="1:6" x14ac:dyDescent="0.25">
      <c r="A52">
        <v>300</v>
      </c>
      <c r="B52">
        <v>25</v>
      </c>
      <c r="C52">
        <v>4.3642994881184505E-2</v>
      </c>
      <c r="D52">
        <f t="shared" si="0"/>
        <v>2.9093706936743677</v>
      </c>
      <c r="E52">
        <f t="shared" si="2"/>
        <v>1.0194187068927585</v>
      </c>
      <c r="F52">
        <f t="shared" si="1"/>
        <v>3.9214499962903826E-2</v>
      </c>
    </row>
    <row r="53" spans="1:6" x14ac:dyDescent="0.25">
      <c r="A53">
        <v>306</v>
      </c>
      <c r="B53">
        <v>25.5</v>
      </c>
      <c r="C53">
        <v>4.3552975864093568E-2</v>
      </c>
      <c r="D53">
        <f t="shared" si="0"/>
        <v>2.9656491615731611</v>
      </c>
      <c r="E53">
        <f t="shared" si="2"/>
        <v>1.0193438629258058</v>
      </c>
      <c r="F53">
        <f t="shared" si="1"/>
        <v>3.9061910884504059E-2</v>
      </c>
    </row>
    <row r="54" spans="1:6" x14ac:dyDescent="0.25">
      <c r="A54">
        <v>312</v>
      </c>
      <c r="B54">
        <v>26</v>
      </c>
      <c r="C54">
        <v>4.3463443364283538E-2</v>
      </c>
      <c r="D54">
        <f t="shared" si="0"/>
        <v>3.0227915823085514</v>
      </c>
      <c r="E54">
        <f t="shared" si="2"/>
        <v>1.0192680986934672</v>
      </c>
      <c r="F54">
        <f t="shared" si="1"/>
        <v>3.8907457014195623E-2</v>
      </c>
    </row>
    <row r="55" spans="1:6" x14ac:dyDescent="0.25">
      <c r="A55">
        <v>318</v>
      </c>
      <c r="B55">
        <v>26.5</v>
      </c>
      <c r="C55">
        <v>4.337433409971081E-2</v>
      </c>
      <c r="D55">
        <f t="shared" si="0"/>
        <v>3.0808032046863603</v>
      </c>
      <c r="E55">
        <f t="shared" si="2"/>
        <v>1.0191914066180854</v>
      </c>
      <c r="F55">
        <f t="shared" si="1"/>
        <v>3.8751123324151537E-2</v>
      </c>
    </row>
    <row r="56" spans="1:6" x14ac:dyDescent="0.25">
      <c r="A56">
        <v>324</v>
      </c>
      <c r="B56">
        <v>27</v>
      </c>
      <c r="C56">
        <v>4.3285589202145758E-2</v>
      </c>
      <c r="D56">
        <f t="shared" si="0"/>
        <v>3.1396889973878102</v>
      </c>
      <c r="E56">
        <f t="shared" si="2"/>
        <v>1.0191137793585374</v>
      </c>
      <c r="F56">
        <f t="shared" si="1"/>
        <v>3.8592895278441786E-2</v>
      </c>
    </row>
    <row r="57" spans="1:6" x14ac:dyDescent="0.25">
      <c r="A57">
        <v>330</v>
      </c>
      <c r="B57">
        <v>27.5</v>
      </c>
      <c r="C57">
        <v>4.3197153824981793E-2</v>
      </c>
      <c r="D57">
        <f t="shared" si="0"/>
        <v>3.1994536362335277</v>
      </c>
      <c r="E57">
        <f t="shared" si="2"/>
        <v>1.0190352098234701</v>
      </c>
      <c r="F57">
        <f t="shared" si="1"/>
        <v>3.8432758859963556E-2</v>
      </c>
    </row>
    <row r="58" spans="1:6" x14ac:dyDescent="0.25">
      <c r="A58">
        <v>336</v>
      </c>
      <c r="B58">
        <v>28</v>
      </c>
      <c r="C58">
        <v>4.3108976793579945E-2</v>
      </c>
      <c r="D58">
        <f t="shared" si="0"/>
        <v>3.2601014913217474</v>
      </c>
      <c r="E58">
        <f t="shared" si="2"/>
        <v>1.0189556911847035</v>
      </c>
      <c r="F58">
        <f t="shared" si="1"/>
        <v>3.8270700597696994E-2</v>
      </c>
    </row>
    <row r="59" spans="1:6" x14ac:dyDescent="0.25">
      <c r="A59">
        <v>342</v>
      </c>
      <c r="B59">
        <v>28.5</v>
      </c>
      <c r="C59">
        <v>4.3021010292924711E-2</v>
      </c>
      <c r="D59">
        <f t="shared" si="0"/>
        <v>3.3216366140562594</v>
      </c>
      <c r="E59">
        <f t="shared" si="2"/>
        <v>1.0188752168907367</v>
      </c>
      <c r="F59">
        <f t="shared" si="1"/>
        <v>3.8106707594145695E-2</v>
      </c>
    </row>
    <row r="60" spans="1:6" x14ac:dyDescent="0.25">
      <c r="A60">
        <v>348</v>
      </c>
      <c r="B60">
        <v>29</v>
      </c>
      <c r="C60">
        <v>4.2933209588096988E-2</v>
      </c>
      <c r="D60">
        <f t="shared" si="0"/>
        <v>3.3840627240812511</v>
      </c>
      <c r="E60">
        <f t="shared" si="2"/>
        <v>1.0187937806805301</v>
      </c>
      <c r="F60">
        <f t="shared" si="1"/>
        <v>3.7940767553328092E-2</v>
      </c>
    </row>
    <row r="61" spans="1:6" x14ac:dyDescent="0.25">
      <c r="A61">
        <v>354</v>
      </c>
      <c r="B61">
        <v>29.5</v>
      </c>
      <c r="C61">
        <v>4.2845532773669648E-2</v>
      </c>
      <c r="D61">
        <f t="shared" si="0"/>
        <v>3.4473831961407426</v>
      </c>
      <c r="E61">
        <f t="shared" si="2"/>
        <v>1.0187113765973952</v>
      </c>
      <c r="F61">
        <f t="shared" si="1"/>
        <v>3.7772868808960025E-2</v>
      </c>
    </row>
    <row r="62" spans="1:6" x14ac:dyDescent="0.25">
      <c r="A62">
        <v>360</v>
      </c>
      <c r="B62">
        <v>30</v>
      </c>
      <c r="C62">
        <v>4.2757940548655338E-2</v>
      </c>
      <c r="D62">
        <f t="shared" si="0"/>
        <v>3.5116010468813066</v>
      </c>
      <c r="E62">
        <f t="shared" si="2"/>
        <v>1.0186279990029696</v>
      </c>
      <c r="F62">
        <f t="shared" si="1"/>
        <v>3.7603000352793847E-2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0359A-B2D2-47FC-886C-C7D0B32F7718}">
  <dimension ref="A1:J62"/>
  <sheetViews>
    <sheetView workbookViewId="0">
      <selection activeCell="H7" sqref="H7"/>
    </sheetView>
  </sheetViews>
  <sheetFormatPr defaultRowHeight="15" x14ac:dyDescent="0.25"/>
  <sheetData>
    <row r="1" spans="1:10" x14ac:dyDescent="0.25">
      <c r="C1" s="7" t="s">
        <v>26</v>
      </c>
      <c r="D1" s="7"/>
      <c r="E1" s="8" t="s">
        <v>26</v>
      </c>
      <c r="F1" s="8"/>
      <c r="G1" t="s">
        <v>28</v>
      </c>
    </row>
    <row r="2" spans="1:10" x14ac:dyDescent="0.25">
      <c r="A2" t="s">
        <v>14</v>
      </c>
      <c r="B2" t="s">
        <v>24</v>
      </c>
      <c r="C2" s="7" t="s">
        <v>20</v>
      </c>
      <c r="D2" s="7" t="s">
        <v>17</v>
      </c>
      <c r="E2" s="8" t="s">
        <v>19</v>
      </c>
      <c r="F2" s="8" t="s">
        <v>17</v>
      </c>
      <c r="G2" t="s">
        <v>17</v>
      </c>
      <c r="H2" t="s">
        <v>23</v>
      </c>
      <c r="J2" t="s">
        <v>29</v>
      </c>
    </row>
    <row r="3" spans="1:10" x14ac:dyDescent="0.25">
      <c r="A3">
        <v>6</v>
      </c>
      <c r="B3">
        <v>0.5</v>
      </c>
      <c r="C3" s="7">
        <v>4.9497802500000132E-2</v>
      </c>
      <c r="D3" s="7">
        <f>(1+C3)^-B3</f>
        <v>0.97613353506759715</v>
      </c>
      <c r="E3" s="8">
        <v>4.9497802500000132E-2</v>
      </c>
      <c r="F3" s="8">
        <f>1/(1+E3)^0.5</f>
        <v>0.97613353506759715</v>
      </c>
      <c r="G3">
        <f>F3</f>
        <v>0.97613353506759715</v>
      </c>
      <c r="H3">
        <f>2*(1-F3)/G3</f>
        <v>4.8900000000000214E-2</v>
      </c>
      <c r="J3" t="s">
        <v>30</v>
      </c>
    </row>
    <row r="4" spans="1:10" x14ac:dyDescent="0.25">
      <c r="A4">
        <v>12</v>
      </c>
      <c r="B4">
        <v>1</v>
      </c>
      <c r="C4" s="7">
        <v>4.422268714777311E-2</v>
      </c>
      <c r="D4" s="7">
        <f t="shared" ref="D4:D62" si="0">(1+C4)^-B4</f>
        <v>0.95765013756925299</v>
      </c>
      <c r="E4" s="8">
        <v>3.8974086231224891E-2</v>
      </c>
      <c r="F4" s="8">
        <f>F3/(1+E4)^0.5</f>
        <v>0.95765013756925299</v>
      </c>
      <c r="G4">
        <f>G3+F4</f>
        <v>1.9337836726368502</v>
      </c>
      <c r="H4">
        <f t="shared" ref="H4:H62" si="1">2*(1-F4)/G4</f>
        <v>4.3799999999999992E-2</v>
      </c>
      <c r="J4" t="s">
        <v>31</v>
      </c>
    </row>
    <row r="5" spans="1:10" x14ac:dyDescent="0.25">
      <c r="A5">
        <v>18</v>
      </c>
      <c r="B5">
        <v>1.5</v>
      </c>
      <c r="C5" s="7">
        <v>4.1793804882745311E-2</v>
      </c>
      <c r="D5" s="7">
        <f t="shared" si="0"/>
        <v>0.94043188261735677</v>
      </c>
      <c r="E5" s="8">
        <v>3.6952976093610035E-2</v>
      </c>
      <c r="F5" s="8">
        <f t="shared" ref="F5:F62" si="2">F4/(1+E5)^0.5</f>
        <v>0.94043188261735666</v>
      </c>
      <c r="G5">
        <f t="shared" ref="G5:G62" si="3">G4+F5</f>
        <v>2.874215555254207</v>
      </c>
      <c r="H5">
        <f>2*(1-F5)/G5</f>
        <v>4.1449999999999931E-2</v>
      </c>
      <c r="J5" t="s">
        <v>40</v>
      </c>
    </row>
    <row r="6" spans="1:10" x14ac:dyDescent="0.25">
      <c r="A6">
        <v>24</v>
      </c>
      <c r="B6">
        <v>2</v>
      </c>
      <c r="C6" s="7">
        <v>3.9350878650200816E-2</v>
      </c>
      <c r="D6" s="7">
        <f>(1+C6)^-B6</f>
        <v>0.92571142748740187</v>
      </c>
      <c r="E6" s="8">
        <v>3.2056417095899903E-2</v>
      </c>
      <c r="F6" s="8">
        <f t="shared" si="2"/>
        <v>0.92571142748740165</v>
      </c>
      <c r="G6">
        <f t="shared" si="3"/>
        <v>3.7999269827416087</v>
      </c>
      <c r="H6">
        <f t="shared" si="1"/>
        <v>3.9099999999999947E-2</v>
      </c>
    </row>
    <row r="7" spans="1:10" x14ac:dyDescent="0.25">
      <c r="A7">
        <v>30</v>
      </c>
      <c r="B7">
        <v>2.5</v>
      </c>
      <c r="C7" s="7">
        <v>3.8743317552151657E-2</v>
      </c>
      <c r="D7" s="7">
        <f t="shared" si="0"/>
        <v>0.90934648573188548</v>
      </c>
      <c r="E7" s="8">
        <v>3.6316622632806217E-2</v>
      </c>
      <c r="F7" s="8">
        <f t="shared" si="2"/>
        <v>0.90934648573188537</v>
      </c>
      <c r="G7">
        <f t="shared" si="3"/>
        <v>4.7092734684734943</v>
      </c>
      <c r="H7">
        <f t="shared" si="1"/>
        <v>3.8499999999999944E-2</v>
      </c>
    </row>
    <row r="8" spans="1:10" x14ac:dyDescent="0.25">
      <c r="A8">
        <v>36</v>
      </c>
      <c r="B8">
        <v>3</v>
      </c>
      <c r="C8" s="7">
        <v>3.812525895468899E-2</v>
      </c>
      <c r="D8" s="7">
        <f t="shared" si="0"/>
        <v>0.89382135313060251</v>
      </c>
      <c r="E8" s="8">
        <v>3.5040477822495086E-2</v>
      </c>
      <c r="F8" s="8">
        <f t="shared" si="2"/>
        <v>0.89382135313060251</v>
      </c>
      <c r="G8">
        <f t="shared" si="3"/>
        <v>5.6030948216040972</v>
      </c>
      <c r="H8">
        <f t="shared" si="1"/>
        <v>3.7899999999999948E-2</v>
      </c>
    </row>
    <row r="9" spans="1:10" x14ac:dyDescent="0.25">
      <c r="A9">
        <v>42</v>
      </c>
      <c r="B9">
        <v>3.5</v>
      </c>
      <c r="C9" s="7">
        <v>3.7929410362915306E-2</v>
      </c>
      <c r="D9" s="7">
        <f t="shared" si="0"/>
        <v>0.87783448261546149</v>
      </c>
      <c r="E9" s="8">
        <v>3.6755094476733863E-2</v>
      </c>
      <c r="F9" s="8">
        <f t="shared" si="2"/>
        <v>0.87783448261546138</v>
      </c>
      <c r="G9">
        <f t="shared" si="3"/>
        <v>6.4809293042195586</v>
      </c>
      <c r="H9">
        <f t="shared" si="1"/>
        <v>3.7699999999999984E-2</v>
      </c>
    </row>
    <row r="10" spans="1:10" x14ac:dyDescent="0.25">
      <c r="A10">
        <v>48</v>
      </c>
      <c r="B10">
        <v>4</v>
      </c>
      <c r="C10" s="7">
        <v>3.7728197009475162E-2</v>
      </c>
      <c r="D10" s="7">
        <f t="shared" si="0"/>
        <v>0.86231418458491638</v>
      </c>
      <c r="E10" s="8">
        <v>3.632079531614929E-2</v>
      </c>
      <c r="F10" s="8">
        <f t="shared" si="2"/>
        <v>0.86231418458491615</v>
      </c>
      <c r="G10">
        <f t="shared" si="3"/>
        <v>7.3432434888044744</v>
      </c>
      <c r="H10">
        <f t="shared" si="1"/>
        <v>3.7499999999999985E-2</v>
      </c>
    </row>
    <row r="11" spans="1:10" x14ac:dyDescent="0.25">
      <c r="A11">
        <v>54</v>
      </c>
      <c r="B11">
        <v>4.5</v>
      </c>
      <c r="C11" s="7">
        <v>3.7522991719365129E-2</v>
      </c>
      <c r="D11" s="7">
        <f t="shared" si="0"/>
        <v>0.84724734593216189</v>
      </c>
      <c r="E11" s="8">
        <v>3.58828095422421E-2</v>
      </c>
      <c r="F11" s="8">
        <f t="shared" si="2"/>
        <v>0.847247345932162</v>
      </c>
      <c r="G11">
        <f t="shared" si="3"/>
        <v>8.1904908347366359</v>
      </c>
      <c r="H11">
        <f t="shared" si="1"/>
        <v>3.7299999999999937E-2</v>
      </c>
    </row>
    <row r="12" spans="1:10" x14ac:dyDescent="0.25">
      <c r="A12">
        <v>60</v>
      </c>
      <c r="B12">
        <v>5</v>
      </c>
      <c r="C12" s="7">
        <v>3.7314621935597092E-2</v>
      </c>
      <c r="D12" s="7">
        <f t="shared" si="0"/>
        <v>0.83262127044881018</v>
      </c>
      <c r="E12" s="8">
        <v>3.5441176020696297E-2</v>
      </c>
      <c r="F12" s="8">
        <f>F11/(1+E12)^0.5</f>
        <v>0.83262127044881018</v>
      </c>
      <c r="G12">
        <f t="shared" si="3"/>
        <v>9.0231121051854455</v>
      </c>
      <c r="H12">
        <f t="shared" si="1"/>
        <v>3.7099999999999959E-2</v>
      </c>
    </row>
    <row r="13" spans="1:10" x14ac:dyDescent="0.25">
      <c r="A13">
        <v>66</v>
      </c>
      <c r="B13">
        <v>5.5</v>
      </c>
      <c r="C13" s="7">
        <v>3.7577333100463628E-2</v>
      </c>
      <c r="D13" s="7">
        <f t="shared" si="0"/>
        <v>0.81637065302490019</v>
      </c>
      <c r="E13" s="8">
        <v>4.0208106925541998E-2</v>
      </c>
      <c r="F13" s="8">
        <f t="shared" si="2"/>
        <v>0.81637065302489975</v>
      </c>
      <c r="G13">
        <f t="shared" si="3"/>
        <v>9.8394827582103446</v>
      </c>
      <c r="H13">
        <f t="shared" si="1"/>
        <v>3.7324999999999935E-2</v>
      </c>
    </row>
    <row r="14" spans="1:10" x14ac:dyDescent="0.25">
      <c r="A14">
        <v>72</v>
      </c>
      <c r="B14">
        <v>6</v>
      </c>
      <c r="C14" s="7">
        <v>3.7839098723249975E-2</v>
      </c>
      <c r="D14" s="7">
        <f t="shared" si="0"/>
        <v>0.80023921986169744</v>
      </c>
      <c r="E14" s="8">
        <v>4.0722882858095E-2</v>
      </c>
      <c r="F14" s="8">
        <f t="shared" si="2"/>
        <v>0.80023921986169777</v>
      </c>
      <c r="G14">
        <f t="shared" si="3"/>
        <v>10.639721978072043</v>
      </c>
      <c r="H14">
        <f t="shared" si="1"/>
        <v>3.7549999999999931E-2</v>
      </c>
    </row>
    <row r="15" spans="1:10" x14ac:dyDescent="0.25">
      <c r="A15">
        <v>78</v>
      </c>
      <c r="B15">
        <v>6.5</v>
      </c>
      <c r="C15" s="7">
        <v>3.8100642898662107E-2</v>
      </c>
      <c r="D15" s="7">
        <f t="shared" si="0"/>
        <v>0.78423010503040291</v>
      </c>
      <c r="E15" s="8">
        <v>4.1244318840890859E-2</v>
      </c>
      <c r="F15" s="8">
        <f t="shared" si="2"/>
        <v>0.78423010503040291</v>
      </c>
      <c r="G15">
        <f t="shared" si="3"/>
        <v>11.423952083102446</v>
      </c>
      <c r="H15">
        <f t="shared" si="1"/>
        <v>3.7774999999999941E-2</v>
      </c>
    </row>
    <row r="16" spans="1:10" x14ac:dyDescent="0.25">
      <c r="A16">
        <v>84</v>
      </c>
      <c r="B16">
        <v>7</v>
      </c>
      <c r="C16" s="7">
        <v>3.8362503755503985E-2</v>
      </c>
      <c r="D16" s="7">
        <f t="shared" si="0"/>
        <v>0.76834633014823739</v>
      </c>
      <c r="E16" s="8">
        <v>4.177271191351406E-2</v>
      </c>
      <c r="F16" s="8">
        <f t="shared" si="2"/>
        <v>0.76834633014823728</v>
      </c>
      <c r="G16">
        <f t="shared" si="3"/>
        <v>12.192298413250683</v>
      </c>
      <c r="H16">
        <f t="shared" si="1"/>
        <v>3.7999999999999957E-2</v>
      </c>
    </row>
    <row r="17" spans="1:8" x14ac:dyDescent="0.25">
      <c r="A17">
        <v>90</v>
      </c>
      <c r="B17">
        <v>7.5</v>
      </c>
      <c r="C17" s="7">
        <v>3.8576411331382454E-2</v>
      </c>
      <c r="D17" s="7">
        <f t="shared" si="0"/>
        <v>0.75285543772839103</v>
      </c>
      <c r="E17" s="8">
        <v>4.1575748453488437E-2</v>
      </c>
      <c r="F17" s="8">
        <f t="shared" si="2"/>
        <v>0.75285543772839136</v>
      </c>
      <c r="G17">
        <f t="shared" si="3"/>
        <v>12.945153850979073</v>
      </c>
      <c r="H17">
        <f t="shared" si="1"/>
        <v>3.8183333333333305E-2</v>
      </c>
    </row>
    <row r="18" spans="1:8" x14ac:dyDescent="0.25">
      <c r="A18">
        <v>96</v>
      </c>
      <c r="B18">
        <v>8</v>
      </c>
      <c r="C18" s="7">
        <v>3.8791108684510078E-2</v>
      </c>
      <c r="D18" s="7">
        <f t="shared" si="0"/>
        <v>0.73752069332509806</v>
      </c>
      <c r="E18" s="8">
        <v>4.2016900061649931E-2</v>
      </c>
      <c r="F18" s="8">
        <f t="shared" si="2"/>
        <v>0.73752069332509862</v>
      </c>
      <c r="G18">
        <f t="shared" si="3"/>
        <v>13.682674544304172</v>
      </c>
      <c r="H18">
        <f t="shared" si="1"/>
        <v>3.8366666666666618E-2</v>
      </c>
    </row>
    <row r="19" spans="1:8" x14ac:dyDescent="0.25">
      <c r="A19">
        <v>102</v>
      </c>
      <c r="B19">
        <v>8.5</v>
      </c>
      <c r="C19" s="7">
        <v>3.9006813548807528E-2</v>
      </c>
      <c r="D19" s="7">
        <f t="shared" si="0"/>
        <v>0.72234328140937187</v>
      </c>
      <c r="E19" s="8">
        <v>4.2464189295315924E-2</v>
      </c>
      <c r="F19" s="8">
        <f t="shared" si="2"/>
        <v>0.72234328140937165</v>
      </c>
      <c r="G19">
        <f t="shared" si="3"/>
        <v>14.405017825713543</v>
      </c>
      <c r="H19">
        <f t="shared" si="1"/>
        <v>3.8549999999999973E-2</v>
      </c>
    </row>
    <row r="20" spans="1:8" x14ac:dyDescent="0.25">
      <c r="A20">
        <v>108</v>
      </c>
      <c r="B20">
        <v>9</v>
      </c>
      <c r="C20" s="7">
        <v>3.9223709244382121E-2</v>
      </c>
      <c r="D20" s="7">
        <f t="shared" si="0"/>
        <v>0.70732430735621632</v>
      </c>
      <c r="E20" s="8">
        <v>4.2917871261845431E-2</v>
      </c>
      <c r="F20" s="8">
        <f t="shared" si="2"/>
        <v>0.70732430735621576</v>
      </c>
      <c r="G20">
        <f t="shared" si="3"/>
        <v>15.112342133069758</v>
      </c>
      <c r="H20">
        <f t="shared" si="1"/>
        <v>3.8733333333333321E-2</v>
      </c>
    </row>
    <row r="21" spans="1:8" x14ac:dyDescent="0.25">
      <c r="A21">
        <v>114</v>
      </c>
      <c r="B21">
        <v>9.5</v>
      </c>
      <c r="C21" s="7">
        <v>3.94419543829585E-2</v>
      </c>
      <c r="D21" s="7">
        <f t="shared" si="0"/>
        <v>0.69246479845736864</v>
      </c>
      <c r="E21" s="8">
        <v>4.3378213688067158E-2</v>
      </c>
      <c r="F21" s="8">
        <f t="shared" si="2"/>
        <v>0.69246479845736808</v>
      </c>
      <c r="G21">
        <f t="shared" si="3"/>
        <v>15.804806931527127</v>
      </c>
      <c r="H21">
        <f t="shared" si="1"/>
        <v>3.8916666666666655E-2</v>
      </c>
    </row>
    <row r="22" spans="1:8" x14ac:dyDescent="0.25">
      <c r="A22">
        <v>120</v>
      </c>
      <c r="B22">
        <v>10</v>
      </c>
      <c r="C22" s="7">
        <v>3.9661689700565494E-2</v>
      </c>
      <c r="D22" s="7">
        <f t="shared" si="0"/>
        <v>0.67776570495674049</v>
      </c>
      <c r="E22" s="8">
        <v>4.384549771949886E-2</v>
      </c>
      <c r="F22" s="8">
        <f t="shared" si="2"/>
        <v>0.6777657049567406</v>
      </c>
      <c r="G22">
        <f t="shared" si="3"/>
        <v>16.482572636483866</v>
      </c>
      <c r="H22">
        <f t="shared" si="1"/>
        <v>3.9099999999999975E-2</v>
      </c>
    </row>
    <row r="23" spans="1:8" x14ac:dyDescent="0.25">
      <c r="A23">
        <v>126</v>
      </c>
      <c r="B23">
        <v>10.5</v>
      </c>
      <c r="C23" s="7">
        <v>3.9885135480505429E-2</v>
      </c>
      <c r="D23" s="7">
        <f t="shared" si="0"/>
        <v>0.66321388818911109</v>
      </c>
      <c r="E23" s="8">
        <v>4.4364149719187118E-2</v>
      </c>
      <c r="F23" s="8">
        <f t="shared" si="2"/>
        <v>0.6632138881891112</v>
      </c>
      <c r="G23">
        <f t="shared" si="3"/>
        <v>17.145786524672978</v>
      </c>
      <c r="H23">
        <f t="shared" si="1"/>
        <v>3.928499999999998E-2</v>
      </c>
    </row>
    <row r="24" spans="1:8" x14ac:dyDescent="0.25">
      <c r="A24">
        <v>132</v>
      </c>
      <c r="B24">
        <v>11</v>
      </c>
      <c r="C24" s="7">
        <v>4.011033152558241E-2</v>
      </c>
      <c r="D24" s="7">
        <f t="shared" si="0"/>
        <v>0.64882337365646936</v>
      </c>
      <c r="E24" s="8">
        <v>4.4850730192323551E-2</v>
      </c>
      <c r="F24" s="8">
        <f t="shared" si="2"/>
        <v>0.64882337365646825</v>
      </c>
      <c r="G24">
        <f t="shared" si="3"/>
        <v>17.794609898329448</v>
      </c>
      <c r="H24">
        <f t="shared" si="1"/>
        <v>3.9470000000000012E-2</v>
      </c>
    </row>
    <row r="25" spans="1:8" x14ac:dyDescent="0.25">
      <c r="A25">
        <v>138</v>
      </c>
      <c r="B25">
        <v>11.5</v>
      </c>
      <c r="C25" s="7">
        <v>4.0337391872014683E-2</v>
      </c>
      <c r="D25" s="7">
        <f t="shared" si="0"/>
        <v>0.63459494104725789</v>
      </c>
      <c r="E25" s="8">
        <v>4.5345279433913754E-2</v>
      </c>
      <c r="F25" s="8">
        <f t="shared" si="2"/>
        <v>0.63459494104725833</v>
      </c>
      <c r="G25">
        <f t="shared" si="3"/>
        <v>18.429204839376705</v>
      </c>
      <c r="H25">
        <f t="shared" si="1"/>
        <v>3.9655000000000003E-2</v>
      </c>
    </row>
    <row r="26" spans="1:8" x14ac:dyDescent="0.25">
      <c r="A26">
        <v>144</v>
      </c>
      <c r="B26">
        <v>12</v>
      </c>
      <c r="C26" s="7">
        <v>4.0566425876509049E-2</v>
      </c>
      <c r="D26" s="7">
        <f t="shared" si="0"/>
        <v>0.62052929602284235</v>
      </c>
      <c r="E26" s="8">
        <v>4.5848147127013128E-2</v>
      </c>
      <c r="F26" s="8">
        <f t="shared" si="2"/>
        <v>0.62052929602284113</v>
      </c>
      <c r="G26">
        <f t="shared" si="3"/>
        <v>19.049734135399547</v>
      </c>
      <c r="H26">
        <f t="shared" si="1"/>
        <v>3.9839999999999993E-2</v>
      </c>
    </row>
    <row r="27" spans="1:8" x14ac:dyDescent="0.25">
      <c r="A27">
        <v>150</v>
      </c>
      <c r="B27">
        <v>12.5</v>
      </c>
      <c r="C27" s="7">
        <v>4.0797539885848E-2</v>
      </c>
      <c r="D27" s="7">
        <f t="shared" si="0"/>
        <v>0.60662707134992588</v>
      </c>
      <c r="E27" s="8">
        <v>4.6359701770817496E-2</v>
      </c>
      <c r="F27" s="8">
        <f t="shared" si="2"/>
        <v>0.60662707134992611</v>
      </c>
      <c r="G27">
        <f t="shared" si="3"/>
        <v>19.656361206749473</v>
      </c>
      <c r="H27">
        <f t="shared" si="1"/>
        <v>4.0025000000000005E-2</v>
      </c>
    </row>
    <row r="28" spans="1:8" x14ac:dyDescent="0.25">
      <c r="A28">
        <v>156</v>
      </c>
      <c r="B28">
        <v>13</v>
      </c>
      <c r="C28" s="7">
        <v>4.1030838569103834E-2</v>
      </c>
      <c r="D28" s="7">
        <f t="shared" si="0"/>
        <v>0.59288882805034981</v>
      </c>
      <c r="E28" s="8">
        <v>4.6880331969843647E-2</v>
      </c>
      <c r="F28" s="8">
        <f t="shared" si="2"/>
        <v>0.59288882805034959</v>
      </c>
      <c r="G28">
        <f t="shared" si="3"/>
        <v>20.249250034799822</v>
      </c>
      <c r="H28">
        <f t="shared" si="1"/>
        <v>4.0210000000000003E-2</v>
      </c>
    </row>
    <row r="29" spans="1:8" x14ac:dyDescent="0.25">
      <c r="A29">
        <v>162</v>
      </c>
      <c r="B29">
        <v>13.5</v>
      </c>
      <c r="C29" s="7">
        <v>4.1266426003732981E-2</v>
      </c>
      <c r="D29" s="7">
        <f t="shared" si="0"/>
        <v>0.57931505656711657</v>
      </c>
      <c r="E29" s="8">
        <v>4.7410447829774993E-2</v>
      </c>
      <c r="F29" s="8">
        <f t="shared" si="2"/>
        <v>0.57931505656711613</v>
      </c>
      <c r="G29">
        <f t="shared" si="3"/>
        <v>20.828565091366936</v>
      </c>
      <c r="H29">
        <f t="shared" si="1"/>
        <v>4.0395000000000014E-2</v>
      </c>
    </row>
    <row r="30" spans="1:8" x14ac:dyDescent="0.25">
      <c r="A30">
        <v>168</v>
      </c>
      <c r="B30">
        <v>14</v>
      </c>
      <c r="C30" s="7">
        <v>4.150440658106791E-2</v>
      </c>
      <c r="D30" s="7">
        <f t="shared" si="0"/>
        <v>0.56590617794564801</v>
      </c>
      <c r="E30" s="8">
        <v>4.7950482470378253E-2</v>
      </c>
      <c r="F30" s="8">
        <f t="shared" si="2"/>
        <v>0.56590617794564768</v>
      </c>
      <c r="G30">
        <f t="shared" si="3"/>
        <v>21.394471269312586</v>
      </c>
      <c r="H30">
        <f t="shared" si="1"/>
        <v>4.0579999999999998E-2</v>
      </c>
    </row>
    <row r="31" spans="1:8" x14ac:dyDescent="0.25">
      <c r="A31">
        <v>174</v>
      </c>
      <c r="B31">
        <v>14.5</v>
      </c>
      <c r="C31" s="7">
        <v>4.1744885779044116E-2</v>
      </c>
      <c r="D31" s="7">
        <f t="shared" si="0"/>
        <v>0.55266254502917889</v>
      </c>
      <c r="E31" s="8">
        <v>4.8500893667190681E-2</v>
      </c>
      <c r="F31" s="8">
        <f t="shared" si="2"/>
        <v>0.55266254502917889</v>
      </c>
      <c r="G31">
        <f t="shared" si="3"/>
        <v>21.947133814341765</v>
      </c>
      <c r="H31">
        <f t="shared" si="1"/>
        <v>4.076500000000001E-2</v>
      </c>
    </row>
    <row r="32" spans="1:8" x14ac:dyDescent="0.25">
      <c r="A32">
        <v>180</v>
      </c>
      <c r="B32">
        <v>15</v>
      </c>
      <c r="C32" s="7">
        <v>4.1987970837642496E-2</v>
      </c>
      <c r="D32" s="7">
        <f t="shared" si="0"/>
        <v>0.53958444366726588</v>
      </c>
      <c r="E32" s="8">
        <v>4.9062165634888411E-2</v>
      </c>
      <c r="F32" s="8">
        <f t="shared" si="2"/>
        <v>0.53958444366726488</v>
      </c>
      <c r="G32">
        <f t="shared" si="3"/>
        <v>22.486718258009031</v>
      </c>
      <c r="H32">
        <f t="shared" si="1"/>
        <v>4.0950000000000021E-2</v>
      </c>
    </row>
    <row r="33" spans="1:8" x14ac:dyDescent="0.25">
      <c r="A33">
        <v>186</v>
      </c>
      <c r="B33">
        <v>15.5</v>
      </c>
      <c r="C33" s="7">
        <v>4.223377136382056E-2</v>
      </c>
      <c r="D33" s="7">
        <f t="shared" si="0"/>
        <v>0.52667209393636349</v>
      </c>
      <c r="E33" s="8">
        <v>4.9634810966895593E-2</v>
      </c>
      <c r="F33" s="8">
        <f t="shared" si="2"/>
        <v>0.52667209393636294</v>
      </c>
      <c r="G33">
        <f t="shared" si="3"/>
        <v>23.013390351945393</v>
      </c>
      <c r="H33">
        <f t="shared" si="1"/>
        <v>4.1135000000000019E-2</v>
      </c>
    </row>
    <row r="34" spans="1:8" x14ac:dyDescent="0.25">
      <c r="A34">
        <v>192</v>
      </c>
      <c r="B34">
        <v>16</v>
      </c>
      <c r="C34" s="7">
        <v>4.2482399886482058E-2</v>
      </c>
      <c r="D34" s="7">
        <f t="shared" si="0"/>
        <v>0.51392565137147361</v>
      </c>
      <c r="E34" s="8">
        <v>5.0219372747400737E-2</v>
      </c>
      <c r="F34" s="8">
        <f t="shared" si="2"/>
        <v>0.51392565137147339</v>
      </c>
      <c r="G34">
        <f t="shared" si="3"/>
        <v>23.527316003316866</v>
      </c>
      <c r="H34">
        <f t="shared" si="1"/>
        <v>4.1320000000000016E-2</v>
      </c>
    </row>
    <row r="35" spans="1:8" x14ac:dyDescent="0.25">
      <c r="A35">
        <v>198</v>
      </c>
      <c r="B35">
        <v>16.5</v>
      </c>
      <c r="C35" s="7">
        <v>4.2733972377578811E-2</v>
      </c>
      <c r="D35" s="7">
        <f t="shared" si="0"/>
        <v>0.50134520820783302</v>
      </c>
      <c r="E35" s="8">
        <v>5.0816426853961927E-2</v>
      </c>
      <c r="F35" s="8">
        <f t="shared" si="2"/>
        <v>0.50134520820783357</v>
      </c>
      <c r="G35">
        <f t="shared" si="3"/>
        <v>24.0286612115247</v>
      </c>
      <c r="H35">
        <f t="shared" si="1"/>
        <v>4.1505000000000007E-2</v>
      </c>
    </row>
    <row r="36" spans="1:8" x14ac:dyDescent="0.25">
      <c r="A36">
        <v>204</v>
      </c>
      <c r="B36">
        <v>17</v>
      </c>
      <c r="C36" s="7">
        <v>4.2988608752210222E-2</v>
      </c>
      <c r="D36" s="7">
        <f t="shared" si="0"/>
        <v>0.48893079463167005</v>
      </c>
      <c r="E36" s="8">
        <v>5.1426584471093051E-2</v>
      </c>
      <c r="F36" s="8">
        <f t="shared" si="2"/>
        <v>0.48893079463167033</v>
      </c>
      <c r="G36">
        <f t="shared" si="3"/>
        <v>24.51759200615637</v>
      </c>
      <c r="H36">
        <f t="shared" si="1"/>
        <v>4.1690000000000012E-2</v>
      </c>
    </row>
    <row r="37" spans="1:8" x14ac:dyDescent="0.25">
      <c r="A37">
        <v>210</v>
      </c>
      <c r="B37">
        <v>17.5</v>
      </c>
      <c r="C37" s="7">
        <v>4.3246433358263392E-2</v>
      </c>
      <c r="D37" s="7">
        <f t="shared" si="0"/>
        <v>0.47668238003903446</v>
      </c>
      <c r="E37" s="8">
        <v>5.2050494837731609E-2</v>
      </c>
      <c r="F37" s="8">
        <f t="shared" si="2"/>
        <v>0.47668238003903368</v>
      </c>
      <c r="G37">
        <f t="shared" si="3"/>
        <v>24.994274386195404</v>
      </c>
      <c r="H37">
        <f t="shared" si="1"/>
        <v>4.1875000000000009E-2</v>
      </c>
    </row>
    <row r="38" spans="1:8" x14ac:dyDescent="0.25">
      <c r="A38">
        <v>216</v>
      </c>
      <c r="B38">
        <v>18</v>
      </c>
      <c r="C38" s="7">
        <v>4.3507575464463377E-2</v>
      </c>
      <c r="D38" s="7">
        <f t="shared" si="0"/>
        <v>0.46459987430174493</v>
      </c>
      <c r="E38" s="8">
        <v>5.2688848254411225E-2</v>
      </c>
      <c r="F38" s="8">
        <f t="shared" si="2"/>
        <v>0.46459987430174476</v>
      </c>
      <c r="G38">
        <f t="shared" si="3"/>
        <v>25.458874260497147</v>
      </c>
      <c r="H38">
        <f t="shared" si="1"/>
        <v>4.2060000000000021E-2</v>
      </c>
    </row>
    <row r="39" spans="1:8" x14ac:dyDescent="0.25">
      <c r="A39">
        <v>222</v>
      </c>
      <c r="B39">
        <v>18.5</v>
      </c>
      <c r="C39" s="7">
        <v>4.3772169754523249E-2</v>
      </c>
      <c r="D39" s="7">
        <f t="shared" si="0"/>
        <v>0.45268312903951186</v>
      </c>
      <c r="E39" s="8">
        <v>5.3342379379218041E-2</v>
      </c>
      <c r="F39" s="8">
        <f t="shared" si="2"/>
        <v>0.45268312903951202</v>
      </c>
      <c r="G39">
        <f t="shared" si="3"/>
        <v>25.911557389536661</v>
      </c>
      <c r="H39">
        <f t="shared" si="1"/>
        <v>4.2244999999999991E-2</v>
      </c>
    </row>
    <row r="40" spans="1:8" x14ac:dyDescent="0.25">
      <c r="A40">
        <v>228</v>
      </c>
      <c r="B40">
        <v>19</v>
      </c>
      <c r="C40" s="7">
        <v>4.4040356834276428E-2</v>
      </c>
      <c r="D40" s="7">
        <f t="shared" si="0"/>
        <v>0.44093193889727444</v>
      </c>
      <c r="E40" s="8">
        <v>5.4011870845482646E-2</v>
      </c>
      <c r="F40" s="8">
        <f t="shared" si="2"/>
        <v>0.44093193889727411</v>
      </c>
      <c r="G40">
        <f t="shared" si="3"/>
        <v>26.352489328433936</v>
      </c>
      <c r="H40">
        <f t="shared" si="1"/>
        <v>4.2429999999999995E-2</v>
      </c>
    </row>
    <row r="41" spans="1:8" x14ac:dyDescent="0.25">
      <c r="A41">
        <v>234</v>
      </c>
      <c r="B41">
        <v>19.5</v>
      </c>
      <c r="C41" s="7">
        <v>4.4312283758148885E-2</v>
      </c>
      <c r="D41" s="7">
        <f t="shared" si="0"/>
        <v>0.42934604282686067</v>
      </c>
      <c r="E41" s="8">
        <v>5.4698157238376233E-2</v>
      </c>
      <c r="F41" s="8">
        <f t="shared" si="2"/>
        <v>0.42934604282686067</v>
      </c>
      <c r="G41">
        <f t="shared" si="3"/>
        <v>26.781835371260797</v>
      </c>
      <c r="H41">
        <f t="shared" si="1"/>
        <v>4.2614999999999986E-2</v>
      </c>
    </row>
    <row r="42" spans="1:8" x14ac:dyDescent="0.25">
      <c r="A42">
        <v>240</v>
      </c>
      <c r="B42">
        <v>20</v>
      </c>
      <c r="C42" s="7">
        <v>4.4588104581046339E-2</v>
      </c>
      <c r="D42" s="7">
        <f t="shared" si="0"/>
        <v>0.41792512537205617</v>
      </c>
      <c r="E42" s="8">
        <v>5.5402129472780892E-2</v>
      </c>
      <c r="F42" s="8">
        <f t="shared" si="2"/>
        <v>0.41792512537205695</v>
      </c>
      <c r="G42">
        <f t="shared" si="3"/>
        <v>27.199760496632855</v>
      </c>
      <c r="H42">
        <f t="shared" si="1"/>
        <v>4.2799999999999998E-2</v>
      </c>
    </row>
    <row r="43" spans="1:8" x14ac:dyDescent="0.25">
      <c r="A43">
        <v>246</v>
      </c>
      <c r="B43">
        <v>20.5</v>
      </c>
      <c r="C43" s="7">
        <v>4.4488364869562202E-2</v>
      </c>
      <c r="D43" s="7">
        <f t="shared" si="0"/>
        <v>0.40970953081320316</v>
      </c>
      <c r="E43" s="8">
        <v>4.0506575897746755E-2</v>
      </c>
      <c r="F43" s="8">
        <f t="shared" si="2"/>
        <v>0.40970953081320344</v>
      </c>
      <c r="G43">
        <f t="shared" si="3"/>
        <v>27.609470027446058</v>
      </c>
      <c r="H43">
        <f t="shared" si="1"/>
        <v>4.2759999999999986E-2</v>
      </c>
    </row>
    <row r="44" spans="1:8" x14ac:dyDescent="0.25">
      <c r="A44">
        <v>252</v>
      </c>
      <c r="B44">
        <v>21</v>
      </c>
      <c r="C44" s="7">
        <v>4.4390119962206986E-2</v>
      </c>
      <c r="D44" s="7">
        <f t="shared" si="0"/>
        <v>0.40168179702920898</v>
      </c>
      <c r="E44" s="8">
        <v>4.0370025246832419E-2</v>
      </c>
      <c r="F44" s="8">
        <f t="shared" si="2"/>
        <v>0.40168179702920842</v>
      </c>
      <c r="G44">
        <f t="shared" si="3"/>
        <v>28.011151824475267</v>
      </c>
      <c r="H44">
        <f t="shared" si="1"/>
        <v>4.2719999999999994E-2</v>
      </c>
    </row>
    <row r="45" spans="1:8" x14ac:dyDescent="0.25">
      <c r="A45">
        <v>258</v>
      </c>
      <c r="B45">
        <v>21.5</v>
      </c>
      <c r="C45" s="7">
        <v>4.4293225445510842E-2</v>
      </c>
      <c r="D45" s="7">
        <f t="shared" si="0"/>
        <v>0.39383752723451348</v>
      </c>
      <c r="E45" s="8">
        <v>4.0231762981836727E-2</v>
      </c>
      <c r="F45" s="8">
        <f t="shared" si="2"/>
        <v>0.39383752723451332</v>
      </c>
      <c r="G45">
        <f t="shared" si="3"/>
        <v>28.40498935170978</v>
      </c>
      <c r="H45">
        <f t="shared" si="1"/>
        <v>4.2679999999999996E-2</v>
      </c>
    </row>
    <row r="46" spans="1:8" x14ac:dyDescent="0.25">
      <c r="A46">
        <v>264</v>
      </c>
      <c r="B46">
        <v>22</v>
      </c>
      <c r="C46" s="7">
        <v>4.4197549620466292E-2</v>
      </c>
      <c r="D46" s="7">
        <f t="shared" si="0"/>
        <v>0.38617243079695646</v>
      </c>
      <c r="E46" s="8">
        <v>4.0091770781229163E-2</v>
      </c>
      <c r="F46" s="8">
        <f t="shared" si="2"/>
        <v>0.38617243079695646</v>
      </c>
      <c r="G46">
        <f t="shared" si="3"/>
        <v>28.791161782506737</v>
      </c>
      <c r="H46">
        <f t="shared" si="1"/>
        <v>4.263999999999999E-2</v>
      </c>
    </row>
    <row r="47" spans="1:8" x14ac:dyDescent="0.25">
      <c r="A47">
        <v>270</v>
      </c>
      <c r="B47">
        <v>22.5</v>
      </c>
      <c r="C47" s="7">
        <v>4.4102972094633541E-2</v>
      </c>
      <c r="D47" s="7">
        <f t="shared" si="0"/>
        <v>0.37868232060374712</v>
      </c>
      <c r="E47" s="8">
        <v>3.9950030594598784E-2</v>
      </c>
      <c r="F47" s="8">
        <f t="shared" si="2"/>
        <v>0.37868232060374674</v>
      </c>
      <c r="G47">
        <f t="shared" si="3"/>
        <v>29.169844103110485</v>
      </c>
      <c r="H47">
        <f t="shared" si="1"/>
        <v>4.2599999999999999E-2</v>
      </c>
    </row>
    <row r="48" spans="1:8" x14ac:dyDescent="0.25">
      <c r="A48">
        <v>276</v>
      </c>
      <c r="B48">
        <v>23</v>
      </c>
      <c r="C48" s="7">
        <v>4.4009382558503507E-2</v>
      </c>
      <c r="D48" s="7">
        <f t="shared" si="0"/>
        <v>0.37136311049448639</v>
      </c>
      <c r="E48" s="8">
        <v>3.980652466512713E-2</v>
      </c>
      <c r="F48" s="8">
        <f t="shared" si="2"/>
        <v>0.37136311049448628</v>
      </c>
      <c r="G48">
        <f t="shared" si="3"/>
        <v>29.54120721360497</v>
      </c>
      <c r="H48">
        <f t="shared" si="1"/>
        <v>4.2559999999999994E-2</v>
      </c>
    </row>
    <row r="49" spans="1:8" x14ac:dyDescent="0.25">
      <c r="A49">
        <v>282</v>
      </c>
      <c r="B49">
        <v>23.5</v>
      </c>
      <c r="C49" s="7">
        <v>4.391667971866875E-2</v>
      </c>
      <c r="D49" s="7">
        <f t="shared" si="0"/>
        <v>0.36421081275949135</v>
      </c>
      <c r="E49" s="8">
        <v>3.9661235552626017E-2</v>
      </c>
      <c r="F49" s="8">
        <f t="shared" si="2"/>
        <v>0.36421081275949146</v>
      </c>
      <c r="G49">
        <f t="shared" si="3"/>
        <v>29.905418026364462</v>
      </c>
      <c r="H49">
        <f t="shared" si="1"/>
        <v>4.2520000000000009E-2</v>
      </c>
    </row>
    <row r="50" spans="1:8" x14ac:dyDescent="0.25">
      <c r="A50">
        <v>288</v>
      </c>
      <c r="B50">
        <v>24</v>
      </c>
      <c r="C50" s="7">
        <v>4.3824770364931487E-2</v>
      </c>
      <c r="D50" s="7">
        <f t="shared" si="0"/>
        <v>0.3572215357017155</v>
      </c>
      <c r="E50" s="8">
        <v>3.9514146157092256E-2</v>
      </c>
      <c r="F50" s="8">
        <f t="shared" si="2"/>
        <v>0.35722153570171444</v>
      </c>
      <c r="G50">
        <f t="shared" si="3"/>
        <v>30.262639562066177</v>
      </c>
      <c r="H50">
        <f t="shared" si="1"/>
        <v>4.2479999999999997E-2</v>
      </c>
    </row>
    <row r="51" spans="1:8" x14ac:dyDescent="0.25">
      <c r="A51">
        <v>294</v>
      </c>
      <c r="B51">
        <v>24.5</v>
      </c>
      <c r="C51" s="7">
        <v>4.3733568552211999E-2</v>
      </c>
      <c r="D51" s="7">
        <f t="shared" si="0"/>
        <v>0.35039148126060599</v>
      </c>
      <c r="E51" s="8">
        <v>3.9365239742803926E-2</v>
      </c>
      <c r="F51" s="8">
        <f t="shared" si="2"/>
        <v>0.35039148126060582</v>
      </c>
      <c r="G51">
        <f t="shared" si="3"/>
        <v>30.613031043326782</v>
      </c>
      <c r="H51">
        <f t="shared" si="1"/>
        <v>4.2439999999999992E-2</v>
      </c>
    </row>
    <row r="52" spans="1:8" x14ac:dyDescent="0.25">
      <c r="A52">
        <v>300</v>
      </c>
      <c r="B52">
        <v>25</v>
      </c>
      <c r="C52" s="7">
        <v>4.3642994881184505E-2</v>
      </c>
      <c r="D52" s="7">
        <f t="shared" si="0"/>
        <v>0.34371694269631126</v>
      </c>
      <c r="E52" s="8">
        <v>3.9214499962907379E-2</v>
      </c>
      <c r="F52" s="8">
        <f t="shared" si="2"/>
        <v>0.34371694269631048</v>
      </c>
      <c r="G52">
        <f t="shared" si="3"/>
        <v>30.956747986023093</v>
      </c>
      <c r="H52">
        <f t="shared" si="1"/>
        <v>4.24E-2</v>
      </c>
    </row>
    <row r="53" spans="1:8" x14ac:dyDescent="0.25">
      <c r="A53">
        <v>306</v>
      </c>
      <c r="B53">
        <v>25.5</v>
      </c>
      <c r="C53" s="7">
        <v>4.3552975864093568E-2</v>
      </c>
      <c r="D53" s="7">
        <f t="shared" si="0"/>
        <v>0.33719430233262626</v>
      </c>
      <c r="E53" s="8">
        <v>3.9061910884501172E-2</v>
      </c>
      <c r="F53" s="8">
        <f t="shared" si="2"/>
        <v>0.33719430233262587</v>
      </c>
      <c r="G53">
        <f t="shared" si="3"/>
        <v>31.293942288355719</v>
      </c>
      <c r="H53">
        <f t="shared" si="1"/>
        <v>4.2360000000000002E-2</v>
      </c>
    </row>
    <row r="54" spans="1:8" x14ac:dyDescent="0.25">
      <c r="A54">
        <v>312</v>
      </c>
      <c r="B54">
        <v>26</v>
      </c>
      <c r="C54" s="7">
        <v>4.3463443364283538E-2</v>
      </c>
      <c r="D54" s="7">
        <f t="shared" si="0"/>
        <v>0.33082002935719601</v>
      </c>
      <c r="E54" s="8">
        <v>3.8907457014201619E-2</v>
      </c>
      <c r="F54" s="8">
        <f t="shared" si="2"/>
        <v>0.33082002935719473</v>
      </c>
      <c r="G54">
        <f t="shared" si="3"/>
        <v>31.624762317712914</v>
      </c>
      <c r="H54">
        <f t="shared" si="1"/>
        <v>4.2319999999999997E-2</v>
      </c>
    </row>
    <row r="55" spans="1:8" x14ac:dyDescent="0.25">
      <c r="A55">
        <v>318</v>
      </c>
      <c r="B55">
        <v>26.5</v>
      </c>
      <c r="C55" s="7">
        <v>4.337433409971081E-2</v>
      </c>
      <c r="D55" s="7">
        <f t="shared" si="0"/>
        <v>0.32459067767744826</v>
      </c>
      <c r="E55" s="8">
        <v>3.8751123324145542E-2</v>
      </c>
      <c r="F55" s="8">
        <f t="shared" si="2"/>
        <v>0.32459067767744787</v>
      </c>
      <c r="G55">
        <f t="shared" si="3"/>
        <v>31.949352995390363</v>
      </c>
      <c r="H55">
        <f t="shared" si="1"/>
        <v>4.2279999999999991E-2</v>
      </c>
    </row>
    <row r="56" spans="1:8" x14ac:dyDescent="0.25">
      <c r="A56">
        <v>324</v>
      </c>
      <c r="B56">
        <v>27</v>
      </c>
      <c r="C56" s="7">
        <v>4.3285589202145758E-2</v>
      </c>
      <c r="D56" s="7">
        <f t="shared" si="0"/>
        <v>0.31850288383084757</v>
      </c>
      <c r="E56" s="8">
        <v>3.8592895278436234E-2</v>
      </c>
      <c r="F56" s="8">
        <f t="shared" si="2"/>
        <v>0.31850288383084802</v>
      </c>
      <c r="G56">
        <f t="shared" si="3"/>
        <v>32.267855879221209</v>
      </c>
      <c r="H56">
        <f t="shared" si="1"/>
        <v>4.2240000000000007E-2</v>
      </c>
    </row>
    <row r="57" spans="1:8" x14ac:dyDescent="0.25">
      <c r="A57">
        <v>330</v>
      </c>
      <c r="B57">
        <v>27.5</v>
      </c>
      <c r="C57" s="7">
        <v>4.3197153824981793E-2</v>
      </c>
      <c r="D57" s="7">
        <f t="shared" si="0"/>
        <v>0.31255336494803021</v>
      </c>
      <c r="E57" s="8">
        <v>3.8432758859973992E-2</v>
      </c>
      <c r="F57" s="8">
        <f t="shared" si="2"/>
        <v>0.31255336494802904</v>
      </c>
      <c r="G57">
        <f t="shared" si="3"/>
        <v>32.580409244169239</v>
      </c>
      <c r="H57">
        <f t="shared" si="1"/>
        <v>4.2200000000000001E-2</v>
      </c>
    </row>
    <row r="58" spans="1:8" x14ac:dyDescent="0.25">
      <c r="A58">
        <v>336</v>
      </c>
      <c r="B58">
        <v>28</v>
      </c>
      <c r="C58" s="7">
        <v>4.3108976793579945E-2</v>
      </c>
      <c r="D58" s="7">
        <f t="shared" si="0"/>
        <v>0.30673891676745579</v>
      </c>
      <c r="E58" s="8">
        <v>3.8270700597698326E-2</v>
      </c>
      <c r="F58" s="8">
        <f t="shared" si="2"/>
        <v>0.30673891676745452</v>
      </c>
      <c r="G58">
        <f t="shared" si="3"/>
        <v>32.887148160936697</v>
      </c>
      <c r="H58">
        <f t="shared" si="1"/>
        <v>4.2159999999999989E-2</v>
      </c>
    </row>
    <row r="59" spans="1:8" x14ac:dyDescent="0.25">
      <c r="A59">
        <v>342</v>
      </c>
      <c r="B59">
        <v>28.5</v>
      </c>
      <c r="C59" s="7">
        <v>4.3021010292924711E-2</v>
      </c>
      <c r="D59" s="7">
        <f t="shared" si="0"/>
        <v>0.30105641170026637</v>
      </c>
      <c r="E59" s="8">
        <v>3.8106707594142142E-2</v>
      </c>
      <c r="F59" s="8">
        <f t="shared" si="2"/>
        <v>0.30105641170026565</v>
      </c>
      <c r="G59">
        <f t="shared" si="3"/>
        <v>33.188204572636963</v>
      </c>
      <c r="H59">
        <f t="shared" si="1"/>
        <v>4.2119999999999998E-2</v>
      </c>
    </row>
    <row r="60" spans="1:8" x14ac:dyDescent="0.25">
      <c r="A60">
        <v>348</v>
      </c>
      <c r="B60">
        <v>29</v>
      </c>
      <c r="C60" s="7">
        <v>4.2933209588096988E-2</v>
      </c>
      <c r="D60" s="7">
        <f t="shared" si="0"/>
        <v>0.29550279694401732</v>
      </c>
      <c r="E60" s="8">
        <v>3.7940767553330312E-2</v>
      </c>
      <c r="F60" s="8">
        <f t="shared" si="2"/>
        <v>0.29550279694401627</v>
      </c>
      <c r="G60">
        <f t="shared" si="3"/>
        <v>33.483707369580976</v>
      </c>
      <c r="H60">
        <f t="shared" si="1"/>
        <v>4.2079999999999999E-2</v>
      </c>
    </row>
    <row r="61" spans="1:8" x14ac:dyDescent="0.25">
      <c r="A61">
        <v>354</v>
      </c>
      <c r="B61">
        <v>29.5</v>
      </c>
      <c r="C61" s="7">
        <v>4.2845532773669648E-2</v>
      </c>
      <c r="D61" s="7">
        <f t="shared" si="0"/>
        <v>0.29007509264403053</v>
      </c>
      <c r="E61" s="8">
        <v>3.7772868808954474E-2</v>
      </c>
      <c r="F61" s="8">
        <f t="shared" si="2"/>
        <v>0.29007509264403031</v>
      </c>
      <c r="G61">
        <f t="shared" si="3"/>
        <v>33.773782462225007</v>
      </c>
      <c r="H61">
        <f t="shared" si="1"/>
        <v>4.2040000000000001E-2</v>
      </c>
    </row>
    <row r="62" spans="1:8" x14ac:dyDescent="0.25">
      <c r="A62">
        <v>360</v>
      </c>
      <c r="B62">
        <v>30</v>
      </c>
      <c r="C62" s="7">
        <v>4.2757940548655338E-2</v>
      </c>
      <c r="D62" s="7">
        <f t="shared" si="0"/>
        <v>0.28477039010115102</v>
      </c>
      <c r="E62" s="8">
        <v>3.7603000352794291E-2</v>
      </c>
      <c r="F62" s="8">
        <f t="shared" si="2"/>
        <v>0.28477039010115074</v>
      </c>
      <c r="G62">
        <f t="shared" si="3"/>
        <v>34.058552852326159</v>
      </c>
      <c r="H62">
        <f t="shared" si="1"/>
        <v>4.1999999999999996E-2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3CFF5-56AF-4B12-BDE1-B3F611D6E829}">
  <dimension ref="A1:P62"/>
  <sheetViews>
    <sheetView workbookViewId="0"/>
  </sheetViews>
  <sheetFormatPr defaultRowHeight="15" x14ac:dyDescent="0.25"/>
  <cols>
    <col min="3" max="3" width="9.42578125" bestFit="1" customWidth="1"/>
  </cols>
  <sheetData>
    <row r="1" spans="1:16" x14ac:dyDescent="0.25">
      <c r="L1" t="s">
        <v>26</v>
      </c>
      <c r="M1" t="s">
        <v>26</v>
      </c>
    </row>
    <row r="2" spans="1:16" x14ac:dyDescent="0.25">
      <c r="B2" s="1" t="s">
        <v>0</v>
      </c>
      <c r="C2" s="2">
        <v>45534</v>
      </c>
      <c r="F2" t="s">
        <v>14</v>
      </c>
      <c r="G2" t="s">
        <v>24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  <c r="M2" t="s">
        <v>20</v>
      </c>
      <c r="N2" t="s">
        <v>21</v>
      </c>
    </row>
    <row r="3" spans="1:16" x14ac:dyDescent="0.25">
      <c r="B3" t="s">
        <v>1</v>
      </c>
      <c r="C3">
        <v>5.41</v>
      </c>
      <c r="F3">
        <v>6</v>
      </c>
      <c r="G3">
        <f>F3/12</f>
        <v>0.5</v>
      </c>
      <c r="H3" s="4">
        <f>VLOOKUP(F3,A$7:C$15,3,FALSE)</f>
        <v>4.8899999999999997</v>
      </c>
      <c r="I3">
        <f>H3/100</f>
        <v>4.8899999999999999E-2</v>
      </c>
      <c r="J3">
        <f>(1+I3/2)^-1</f>
        <v>0.97613353506759715</v>
      </c>
      <c r="K3">
        <f>J3</f>
        <v>0.97613353506759715</v>
      </c>
      <c r="L3">
        <f>(1/J3)^2-1</f>
        <v>4.9497802500000132E-2</v>
      </c>
      <c r="M3">
        <f>J3^(-12/F3)-1</f>
        <v>4.9497802500000132E-2</v>
      </c>
      <c r="N3" s="6">
        <f>I3*K3/2+J3</f>
        <v>0.99999999999999989</v>
      </c>
    </row>
    <row r="4" spans="1:16" x14ac:dyDescent="0.25">
      <c r="B4" t="s">
        <v>2</v>
      </c>
      <c r="C4">
        <v>5.32</v>
      </c>
      <c r="F4">
        <v>12</v>
      </c>
      <c r="G4">
        <f t="shared" ref="G4:G62" si="0">F4/12</f>
        <v>1</v>
      </c>
      <c r="H4" s="4">
        <f>VLOOKUP(F4,A$7:C$15,3,FALSE)</f>
        <v>4.38</v>
      </c>
      <c r="I4">
        <f t="shared" ref="I4:I62" si="1">H4/100</f>
        <v>4.3799999999999999E-2</v>
      </c>
      <c r="J4">
        <f>(1-K3*I4/2)/(1+I4/2)</f>
        <v>0.95765013756925299</v>
      </c>
      <c r="K4">
        <f>K3+J4</f>
        <v>1.9337836726368502</v>
      </c>
      <c r="L4">
        <f>(J3/J4)^2-1</f>
        <v>3.8974086231224891E-2</v>
      </c>
      <c r="M4">
        <f>J4^(-12/F4)-1</f>
        <v>4.422268714777311E-2</v>
      </c>
      <c r="N4" s="6">
        <f t="shared" ref="N4:N62" si="2">I4*K4/2+J4</f>
        <v>1</v>
      </c>
      <c r="P4" t="s">
        <v>29</v>
      </c>
    </row>
    <row r="5" spans="1:16" x14ac:dyDescent="0.25">
      <c r="B5" t="s">
        <v>3</v>
      </c>
      <c r="C5">
        <v>5.21</v>
      </c>
      <c r="F5">
        <v>18</v>
      </c>
      <c r="G5">
        <f t="shared" si="0"/>
        <v>1.5</v>
      </c>
      <c r="H5" s="5">
        <f>AVERAGE(H4,H6)</f>
        <v>4.1449999999999996</v>
      </c>
      <c r="I5">
        <f t="shared" si="1"/>
        <v>4.1449999999999994E-2</v>
      </c>
      <c r="J5">
        <f>(1-K4*I5/2)/(1+I5/2)</f>
        <v>0.94043188261735655</v>
      </c>
      <c r="K5">
        <f t="shared" ref="K5:K62" si="3">K4+J5</f>
        <v>2.8742155552542066</v>
      </c>
      <c r="L5">
        <f t="shared" ref="L5:L62" si="4">(J4/J5)^2-1</f>
        <v>3.6952976093610035E-2</v>
      </c>
      <c r="M5">
        <f t="shared" ref="M5:M62" si="5">J5^(-12/F5)-1</f>
        <v>4.1793804882745533E-2</v>
      </c>
      <c r="N5" s="6">
        <f t="shared" si="2"/>
        <v>1</v>
      </c>
      <c r="P5" t="s">
        <v>30</v>
      </c>
    </row>
    <row r="6" spans="1:16" x14ac:dyDescent="0.25">
      <c r="B6" t="s">
        <v>4</v>
      </c>
      <c r="C6">
        <v>5.12</v>
      </c>
      <c r="F6">
        <v>24</v>
      </c>
      <c r="G6">
        <f t="shared" si="0"/>
        <v>2</v>
      </c>
      <c r="H6" s="4">
        <f>VLOOKUP(F6,A$7:C$15,3,FALSE)</f>
        <v>3.91</v>
      </c>
      <c r="I6">
        <f t="shared" si="1"/>
        <v>3.9100000000000003E-2</v>
      </c>
      <c r="J6">
        <f t="shared" ref="J6:J62" si="6">(1-K5*I6/2)/(1+I6/2)</f>
        <v>0.92571142748740165</v>
      </c>
      <c r="K6">
        <f t="shared" si="3"/>
        <v>3.7999269827416082</v>
      </c>
      <c r="L6">
        <f>(J5/J6)^2-1</f>
        <v>3.2056417095899903E-2</v>
      </c>
      <c r="M6">
        <f t="shared" si="5"/>
        <v>3.9350878650200816E-2</v>
      </c>
      <c r="N6" s="6">
        <f t="shared" si="2"/>
        <v>1</v>
      </c>
      <c r="P6" t="s">
        <v>31</v>
      </c>
    </row>
    <row r="7" spans="1:16" x14ac:dyDescent="0.25">
      <c r="A7">
        <v>6</v>
      </c>
      <c r="B7" t="s">
        <v>5</v>
      </c>
      <c r="C7">
        <v>4.8899999999999997</v>
      </c>
      <c r="F7">
        <v>30</v>
      </c>
      <c r="G7">
        <f t="shared" si="0"/>
        <v>2.5</v>
      </c>
      <c r="H7" s="5">
        <f>AVERAGE(H6,H8)</f>
        <v>3.85</v>
      </c>
      <c r="I7">
        <f t="shared" si="1"/>
        <v>3.85E-2</v>
      </c>
      <c r="J7">
        <f>(1-K6*I7/2)/(1+I7/2)</f>
        <v>0.90934648573188526</v>
      </c>
      <c r="K7">
        <f>K6+J7</f>
        <v>4.7092734684734934</v>
      </c>
      <c r="L7">
        <f>(J6/J7)^2-1</f>
        <v>3.6316622632806217E-2</v>
      </c>
      <c r="M7">
        <f>J7^(-12/F7)-1</f>
        <v>3.8743317552151657E-2</v>
      </c>
      <c r="N7" s="6">
        <f t="shared" si="2"/>
        <v>1</v>
      </c>
      <c r="P7" t="s">
        <v>40</v>
      </c>
    </row>
    <row r="8" spans="1:16" x14ac:dyDescent="0.25">
      <c r="A8">
        <f>12*LEFT(B8,2)</f>
        <v>12</v>
      </c>
      <c r="B8" t="s">
        <v>6</v>
      </c>
      <c r="C8">
        <v>4.38</v>
      </c>
      <c r="F8">
        <v>36</v>
      </c>
      <c r="G8">
        <f t="shared" si="0"/>
        <v>3</v>
      </c>
      <c r="H8" s="4">
        <f>VLOOKUP(F8,A$7:C$15,3,FALSE)</f>
        <v>3.79</v>
      </c>
      <c r="I8">
        <f t="shared" si="1"/>
        <v>3.7900000000000003E-2</v>
      </c>
      <c r="J8">
        <f t="shared" si="6"/>
        <v>0.8938213531306024</v>
      </c>
      <c r="K8">
        <f t="shared" si="3"/>
        <v>5.6030948216040954</v>
      </c>
      <c r="L8">
        <f t="shared" si="4"/>
        <v>3.5040477822495086E-2</v>
      </c>
      <c r="M8">
        <f t="shared" si="5"/>
        <v>3.812525895468899E-2</v>
      </c>
      <c r="N8" s="6">
        <f t="shared" si="2"/>
        <v>1</v>
      </c>
      <c r="P8" s="10" t="s">
        <v>39</v>
      </c>
    </row>
    <row r="9" spans="1:16" x14ac:dyDescent="0.25">
      <c r="A9">
        <f t="shared" ref="A9:A15" si="7">12*LEFT(B9,2)</f>
        <v>24</v>
      </c>
      <c r="B9" t="s">
        <v>7</v>
      </c>
      <c r="C9">
        <v>3.91</v>
      </c>
      <c r="F9">
        <v>42</v>
      </c>
      <c r="G9">
        <f t="shared" si="0"/>
        <v>3.5</v>
      </c>
      <c r="H9" s="5">
        <f>AVERAGE(H8,H10)</f>
        <v>3.77</v>
      </c>
      <c r="I9">
        <f t="shared" si="1"/>
        <v>3.7699999999999997E-2</v>
      </c>
      <c r="J9">
        <f t="shared" si="6"/>
        <v>0.87783448261546126</v>
      </c>
      <c r="K9">
        <f t="shared" si="3"/>
        <v>6.4809293042195568</v>
      </c>
      <c r="L9">
        <f t="shared" si="4"/>
        <v>3.6755094476733863E-2</v>
      </c>
      <c r="M9">
        <f t="shared" si="5"/>
        <v>3.7929410362915306E-2</v>
      </c>
      <c r="N9" s="6">
        <f t="shared" si="2"/>
        <v>0.99999999999999989</v>
      </c>
    </row>
    <row r="10" spans="1:16" x14ac:dyDescent="0.25">
      <c r="A10">
        <f t="shared" si="7"/>
        <v>36</v>
      </c>
      <c r="B10" t="s">
        <v>8</v>
      </c>
      <c r="C10">
        <v>3.79</v>
      </c>
      <c r="F10">
        <v>48</v>
      </c>
      <c r="G10">
        <f t="shared" si="0"/>
        <v>4</v>
      </c>
      <c r="H10" s="5">
        <f>AVERAGE(H8,H12)</f>
        <v>3.75</v>
      </c>
      <c r="I10">
        <f t="shared" si="1"/>
        <v>3.7499999999999999E-2</v>
      </c>
      <c r="J10">
        <f t="shared" si="6"/>
        <v>0.86231418458491604</v>
      </c>
      <c r="K10">
        <f t="shared" si="3"/>
        <v>7.3432434888044726</v>
      </c>
      <c r="L10">
        <f t="shared" si="4"/>
        <v>3.632079531614929E-2</v>
      </c>
      <c r="M10">
        <f t="shared" si="5"/>
        <v>3.7728197009475162E-2</v>
      </c>
      <c r="N10" s="6">
        <f t="shared" si="2"/>
        <v>0.99999999999999989</v>
      </c>
    </row>
    <row r="11" spans="1:16" x14ac:dyDescent="0.25">
      <c r="A11">
        <f t="shared" si="7"/>
        <v>60</v>
      </c>
      <c r="B11" t="s">
        <v>9</v>
      </c>
      <c r="C11">
        <v>3.71</v>
      </c>
      <c r="F11">
        <v>54</v>
      </c>
      <c r="G11">
        <f t="shared" si="0"/>
        <v>4.5</v>
      </c>
      <c r="H11" s="5">
        <f>AVERAGE(H10,H12)</f>
        <v>3.73</v>
      </c>
      <c r="I11">
        <f t="shared" si="1"/>
        <v>3.73E-2</v>
      </c>
      <c r="J11">
        <f t="shared" si="6"/>
        <v>0.84724734593216178</v>
      </c>
      <c r="K11">
        <f t="shared" si="3"/>
        <v>8.1904908347366341</v>
      </c>
      <c r="L11">
        <f t="shared" si="4"/>
        <v>3.58828095422421E-2</v>
      </c>
      <c r="M11">
        <f t="shared" si="5"/>
        <v>3.7522991719365129E-2</v>
      </c>
      <c r="N11" s="6">
        <f t="shared" si="2"/>
        <v>1</v>
      </c>
    </row>
    <row r="12" spans="1:16" x14ac:dyDescent="0.25">
      <c r="A12">
        <f t="shared" si="7"/>
        <v>84</v>
      </c>
      <c r="B12" t="s">
        <v>10</v>
      </c>
      <c r="C12">
        <v>3.8</v>
      </c>
      <c r="F12">
        <v>60</v>
      </c>
      <c r="G12">
        <f t="shared" si="0"/>
        <v>5</v>
      </c>
      <c r="H12" s="4">
        <f>VLOOKUP(F12,A$7:C$15,3,FALSE)</f>
        <v>3.71</v>
      </c>
      <c r="I12">
        <f t="shared" si="1"/>
        <v>3.7100000000000001E-2</v>
      </c>
      <c r="J12">
        <f t="shared" si="6"/>
        <v>0.83262127044880996</v>
      </c>
      <c r="K12">
        <f t="shared" si="3"/>
        <v>9.0231121051854437</v>
      </c>
      <c r="L12">
        <f t="shared" si="4"/>
        <v>3.5441176020696297E-2</v>
      </c>
      <c r="M12">
        <f t="shared" si="5"/>
        <v>3.7314621935597092E-2</v>
      </c>
      <c r="N12" s="6">
        <f t="shared" si="2"/>
        <v>1</v>
      </c>
    </row>
    <row r="13" spans="1:16" x14ac:dyDescent="0.25">
      <c r="A13">
        <f t="shared" si="7"/>
        <v>120</v>
      </c>
      <c r="B13" t="s">
        <v>11</v>
      </c>
      <c r="C13">
        <v>3.91</v>
      </c>
      <c r="F13">
        <v>66</v>
      </c>
      <c r="G13">
        <f t="shared" si="0"/>
        <v>5.5</v>
      </c>
      <c r="H13" s="5">
        <f>AVERAGE(H12,H14)</f>
        <v>3.7324999999999999</v>
      </c>
      <c r="I13">
        <f t="shared" si="1"/>
        <v>3.7324999999999997E-2</v>
      </c>
      <c r="J13">
        <f t="shared" si="6"/>
        <v>0.81637065302489953</v>
      </c>
      <c r="K13">
        <f t="shared" si="3"/>
        <v>9.8394827582103428</v>
      </c>
      <c r="L13">
        <f t="shared" si="4"/>
        <v>4.0208106925541998E-2</v>
      </c>
      <c r="M13">
        <f t="shared" si="5"/>
        <v>3.757733310046385E-2</v>
      </c>
      <c r="N13" s="6">
        <f t="shared" si="2"/>
        <v>1</v>
      </c>
    </row>
    <row r="14" spans="1:16" x14ac:dyDescent="0.25">
      <c r="A14">
        <f t="shared" si="7"/>
        <v>240</v>
      </c>
      <c r="B14" t="s">
        <v>12</v>
      </c>
      <c r="C14">
        <v>4.28</v>
      </c>
      <c r="F14">
        <v>72</v>
      </c>
      <c r="G14">
        <f t="shared" si="0"/>
        <v>6</v>
      </c>
      <c r="H14" s="5">
        <f>AVERAGE(H12,H16)</f>
        <v>3.7549999999999999</v>
      </c>
      <c r="I14">
        <f t="shared" si="1"/>
        <v>3.755E-2</v>
      </c>
      <c r="J14">
        <f t="shared" si="6"/>
        <v>0.80023921986169744</v>
      </c>
      <c r="K14">
        <f t="shared" si="3"/>
        <v>10.639721978072041</v>
      </c>
      <c r="L14">
        <f t="shared" si="4"/>
        <v>4.0722882858095E-2</v>
      </c>
      <c r="M14">
        <f t="shared" si="5"/>
        <v>3.7839098723249975E-2</v>
      </c>
      <c r="N14" s="6">
        <f t="shared" si="2"/>
        <v>1</v>
      </c>
    </row>
    <row r="15" spans="1:16" x14ac:dyDescent="0.25">
      <c r="A15">
        <f t="shared" si="7"/>
        <v>360</v>
      </c>
      <c r="B15" t="s">
        <v>13</v>
      </c>
      <c r="C15">
        <v>4.2</v>
      </c>
      <c r="F15">
        <v>78</v>
      </c>
      <c r="G15">
        <f t="shared" si="0"/>
        <v>6.5</v>
      </c>
      <c r="H15" s="5">
        <f>AVERAGE(H14,H16)</f>
        <v>3.7774999999999999</v>
      </c>
      <c r="I15">
        <f t="shared" si="1"/>
        <v>3.7774999999999996E-2</v>
      </c>
      <c r="J15">
        <f t="shared" si="6"/>
        <v>0.78423010503040269</v>
      </c>
      <c r="K15">
        <f t="shared" si="3"/>
        <v>11.423952083102444</v>
      </c>
      <c r="L15">
        <f t="shared" si="4"/>
        <v>4.1244318840890859E-2</v>
      </c>
      <c r="M15">
        <f t="shared" si="5"/>
        <v>3.8100642898662329E-2</v>
      </c>
      <c r="N15" s="6">
        <f t="shared" si="2"/>
        <v>1</v>
      </c>
    </row>
    <row r="16" spans="1:16" x14ac:dyDescent="0.25">
      <c r="F16">
        <v>84</v>
      </c>
      <c r="G16">
        <f t="shared" si="0"/>
        <v>7</v>
      </c>
      <c r="H16" s="4">
        <f>VLOOKUP(F16,A$7:C$15,3,FALSE)</f>
        <v>3.8</v>
      </c>
      <c r="I16">
        <f t="shared" si="1"/>
        <v>3.7999999999999999E-2</v>
      </c>
      <c r="J16">
        <f t="shared" si="6"/>
        <v>0.76834633014823706</v>
      </c>
      <c r="K16">
        <f t="shared" si="3"/>
        <v>12.192298413250681</v>
      </c>
      <c r="L16">
        <f t="shared" si="4"/>
        <v>4.177271191351406E-2</v>
      </c>
      <c r="M16">
        <f t="shared" si="5"/>
        <v>3.8362503755504207E-2</v>
      </c>
      <c r="N16" s="6">
        <f t="shared" si="2"/>
        <v>1</v>
      </c>
    </row>
    <row r="17" spans="6:14" x14ac:dyDescent="0.25">
      <c r="F17">
        <v>90</v>
      </c>
      <c r="G17">
        <f t="shared" si="0"/>
        <v>7.5</v>
      </c>
      <c r="H17" s="5">
        <f>H$16+(F17-F$16)*(H$22-H$16)/(F$22-F$16)</f>
        <v>3.8183333333333334</v>
      </c>
      <c r="I17">
        <f t="shared" si="1"/>
        <v>3.8183333333333333E-2</v>
      </c>
      <c r="J17">
        <f t="shared" si="6"/>
        <v>0.75285543772839114</v>
      </c>
      <c r="K17">
        <f t="shared" si="3"/>
        <v>12.945153850979072</v>
      </c>
      <c r="L17">
        <f t="shared" si="4"/>
        <v>4.1575748453488437E-2</v>
      </c>
      <c r="M17">
        <f t="shared" si="5"/>
        <v>3.8576411331382454E-2</v>
      </c>
      <c r="N17" s="6">
        <f t="shared" si="2"/>
        <v>0.99999999999999989</v>
      </c>
    </row>
    <row r="18" spans="6:14" x14ac:dyDescent="0.25">
      <c r="F18">
        <v>96</v>
      </c>
      <c r="G18">
        <f t="shared" si="0"/>
        <v>8</v>
      </c>
      <c r="H18" s="5">
        <f t="shared" ref="H18:H21" si="8">H$16+(F18-F$16)*(H$22-H$16)/(F$22-F$16)</f>
        <v>3.8366666666666664</v>
      </c>
      <c r="I18">
        <f t="shared" si="1"/>
        <v>3.8366666666666667E-2</v>
      </c>
      <c r="J18">
        <f t="shared" si="6"/>
        <v>0.7375206933250984</v>
      </c>
      <c r="K18">
        <f t="shared" si="3"/>
        <v>13.68267454430417</v>
      </c>
      <c r="L18">
        <f t="shared" si="4"/>
        <v>4.2016900061649931E-2</v>
      </c>
      <c r="M18">
        <f t="shared" si="5"/>
        <v>3.8791108684510078E-2</v>
      </c>
      <c r="N18" s="6">
        <f t="shared" si="2"/>
        <v>1</v>
      </c>
    </row>
    <row r="19" spans="6:14" x14ac:dyDescent="0.25">
      <c r="F19">
        <v>102</v>
      </c>
      <c r="G19">
        <f t="shared" si="0"/>
        <v>8.5</v>
      </c>
      <c r="H19" s="5">
        <f t="shared" si="8"/>
        <v>3.855</v>
      </c>
      <c r="I19">
        <f t="shared" si="1"/>
        <v>3.8550000000000001E-2</v>
      </c>
      <c r="J19">
        <f t="shared" si="6"/>
        <v>0.72234328140937143</v>
      </c>
      <c r="K19">
        <f t="shared" si="3"/>
        <v>14.405017825713541</v>
      </c>
      <c r="L19">
        <f t="shared" si="4"/>
        <v>4.2464189295315924E-2</v>
      </c>
      <c r="M19">
        <f t="shared" si="5"/>
        <v>3.9006813548807528E-2</v>
      </c>
      <c r="N19" s="6">
        <f t="shared" si="2"/>
        <v>1</v>
      </c>
    </row>
    <row r="20" spans="6:14" x14ac:dyDescent="0.25">
      <c r="F20">
        <v>108</v>
      </c>
      <c r="G20">
        <f t="shared" si="0"/>
        <v>9</v>
      </c>
      <c r="H20" s="5">
        <f t="shared" si="8"/>
        <v>3.8733333333333335</v>
      </c>
      <c r="I20">
        <f t="shared" si="1"/>
        <v>3.8733333333333335E-2</v>
      </c>
      <c r="J20">
        <f t="shared" si="6"/>
        <v>0.70732430735621565</v>
      </c>
      <c r="K20">
        <f t="shared" si="3"/>
        <v>15.112342133069756</v>
      </c>
      <c r="L20">
        <f t="shared" si="4"/>
        <v>4.2917871261845431E-2</v>
      </c>
      <c r="M20">
        <f t="shared" si="5"/>
        <v>3.9223709244382121E-2</v>
      </c>
      <c r="N20" s="6">
        <f t="shared" si="2"/>
        <v>1</v>
      </c>
    </row>
    <row r="21" spans="6:14" x14ac:dyDescent="0.25">
      <c r="F21">
        <v>114</v>
      </c>
      <c r="G21">
        <f t="shared" si="0"/>
        <v>9.5</v>
      </c>
      <c r="H21" s="5">
        <f t="shared" si="8"/>
        <v>3.8916666666666666</v>
      </c>
      <c r="I21">
        <f t="shared" si="1"/>
        <v>3.8916666666666669E-2</v>
      </c>
      <c r="J21">
        <f t="shared" si="6"/>
        <v>0.69246479845736797</v>
      </c>
      <c r="K21">
        <f t="shared" si="3"/>
        <v>15.804806931527125</v>
      </c>
      <c r="L21">
        <f t="shared" si="4"/>
        <v>4.3378213688067158E-2</v>
      </c>
      <c r="M21">
        <f t="shared" si="5"/>
        <v>3.9441954382958722E-2</v>
      </c>
      <c r="N21" s="6">
        <f t="shared" si="2"/>
        <v>1</v>
      </c>
    </row>
    <row r="22" spans="6:14" x14ac:dyDescent="0.25">
      <c r="F22">
        <v>120</v>
      </c>
      <c r="G22">
        <f t="shared" si="0"/>
        <v>10</v>
      </c>
      <c r="H22" s="4">
        <f>VLOOKUP(F22,A$7:C$15,3,FALSE)</f>
        <v>3.91</v>
      </c>
      <c r="I22">
        <f t="shared" si="1"/>
        <v>3.9100000000000003E-2</v>
      </c>
      <c r="J22">
        <f t="shared" si="6"/>
        <v>0.67776570495674049</v>
      </c>
      <c r="K22">
        <f t="shared" si="3"/>
        <v>16.482572636483866</v>
      </c>
      <c r="L22">
        <f t="shared" si="4"/>
        <v>4.384549771949886E-2</v>
      </c>
      <c r="M22">
        <f t="shared" si="5"/>
        <v>3.9661689700565494E-2</v>
      </c>
      <c r="N22" s="6">
        <f t="shared" si="2"/>
        <v>1</v>
      </c>
    </row>
    <row r="23" spans="6:14" x14ac:dyDescent="0.25">
      <c r="F23">
        <v>126</v>
      </c>
      <c r="G23">
        <f t="shared" si="0"/>
        <v>10.5</v>
      </c>
      <c r="H23" s="5">
        <f>H$22+(F23-F$22)*(H$42-H$22)/(F$42-F$22)</f>
        <v>3.9285000000000001</v>
      </c>
      <c r="I23">
        <f t="shared" si="1"/>
        <v>3.9285E-2</v>
      </c>
      <c r="J23">
        <f t="shared" si="6"/>
        <v>0.66321388818911109</v>
      </c>
      <c r="K23">
        <f t="shared" si="3"/>
        <v>17.145786524672978</v>
      </c>
      <c r="L23">
        <f t="shared" si="4"/>
        <v>4.4364149719187118E-2</v>
      </c>
      <c r="M23">
        <f t="shared" si="5"/>
        <v>3.9885135480505429E-2</v>
      </c>
      <c r="N23" s="6">
        <f t="shared" si="2"/>
        <v>1</v>
      </c>
    </row>
    <row r="24" spans="6:14" x14ac:dyDescent="0.25">
      <c r="F24">
        <v>132</v>
      </c>
      <c r="G24">
        <f t="shared" si="0"/>
        <v>11</v>
      </c>
      <c r="H24" s="5">
        <f t="shared" ref="H24:H41" si="9">H$22+(F24-F$22)*(H$42-H$22)/(F$42-F$22)</f>
        <v>3.9470000000000001</v>
      </c>
      <c r="I24">
        <f t="shared" si="1"/>
        <v>3.9469999999999998E-2</v>
      </c>
      <c r="J24">
        <f t="shared" si="6"/>
        <v>0.64882337365646825</v>
      </c>
      <c r="K24">
        <f t="shared" si="3"/>
        <v>17.794609898329448</v>
      </c>
      <c r="L24">
        <f t="shared" si="4"/>
        <v>4.4850730192323551E-2</v>
      </c>
      <c r="M24">
        <f t="shared" si="5"/>
        <v>4.0110331525582632E-2</v>
      </c>
      <c r="N24" s="6">
        <f t="shared" si="2"/>
        <v>0.99999999999999989</v>
      </c>
    </row>
    <row r="25" spans="6:14" x14ac:dyDescent="0.25">
      <c r="F25">
        <v>138</v>
      </c>
      <c r="G25">
        <f t="shared" si="0"/>
        <v>11.5</v>
      </c>
      <c r="H25" s="5">
        <f t="shared" si="9"/>
        <v>3.9655</v>
      </c>
      <c r="I25">
        <f t="shared" si="1"/>
        <v>3.9655000000000003E-2</v>
      </c>
      <c r="J25">
        <f t="shared" si="6"/>
        <v>0.63459494104725833</v>
      </c>
      <c r="K25">
        <f t="shared" si="3"/>
        <v>18.429204839376705</v>
      </c>
      <c r="L25">
        <f t="shared" si="4"/>
        <v>4.5345279433913754E-2</v>
      </c>
      <c r="M25">
        <f t="shared" si="5"/>
        <v>4.0337391872014683E-2</v>
      </c>
      <c r="N25" s="6">
        <f t="shared" si="2"/>
        <v>1</v>
      </c>
    </row>
    <row r="26" spans="6:14" x14ac:dyDescent="0.25">
      <c r="F26">
        <v>144</v>
      </c>
      <c r="G26">
        <f t="shared" si="0"/>
        <v>12</v>
      </c>
      <c r="H26" s="5">
        <f t="shared" si="9"/>
        <v>3.984</v>
      </c>
      <c r="I26">
        <f t="shared" si="1"/>
        <v>3.984E-2</v>
      </c>
      <c r="J26">
        <f t="shared" si="6"/>
        <v>0.62052929602284113</v>
      </c>
      <c r="K26">
        <f t="shared" si="3"/>
        <v>19.049734135399547</v>
      </c>
      <c r="L26">
        <f t="shared" si="4"/>
        <v>4.5848147127013128E-2</v>
      </c>
      <c r="M26">
        <f t="shared" si="5"/>
        <v>4.0566425876509049E-2</v>
      </c>
      <c r="N26" s="6">
        <f t="shared" si="2"/>
        <v>1</v>
      </c>
    </row>
    <row r="27" spans="6:14" x14ac:dyDescent="0.25">
      <c r="F27">
        <v>150</v>
      </c>
      <c r="G27">
        <f t="shared" si="0"/>
        <v>12.5</v>
      </c>
      <c r="H27" s="5">
        <f t="shared" si="9"/>
        <v>4.0025000000000004</v>
      </c>
      <c r="I27">
        <f t="shared" si="1"/>
        <v>4.0025000000000005E-2</v>
      </c>
      <c r="J27">
        <f t="shared" si="6"/>
        <v>0.60662707134992611</v>
      </c>
      <c r="K27">
        <f t="shared" si="3"/>
        <v>19.656361206749473</v>
      </c>
      <c r="L27">
        <f t="shared" si="4"/>
        <v>4.6359701770817496E-2</v>
      </c>
      <c r="M27">
        <f t="shared" si="5"/>
        <v>4.0797539885848E-2</v>
      </c>
      <c r="N27" s="6">
        <f t="shared" si="2"/>
        <v>1</v>
      </c>
    </row>
    <row r="28" spans="6:14" x14ac:dyDescent="0.25">
      <c r="F28">
        <v>156</v>
      </c>
      <c r="G28">
        <f t="shared" si="0"/>
        <v>13</v>
      </c>
      <c r="H28" s="5">
        <f t="shared" si="9"/>
        <v>4.0209999999999999</v>
      </c>
      <c r="I28">
        <f t="shared" si="1"/>
        <v>4.0209999999999996E-2</v>
      </c>
      <c r="J28">
        <f t="shared" si="6"/>
        <v>0.59288882805034959</v>
      </c>
      <c r="K28">
        <f t="shared" si="3"/>
        <v>20.249250034799822</v>
      </c>
      <c r="L28">
        <f t="shared" si="4"/>
        <v>4.6880331969843647E-2</v>
      </c>
      <c r="M28">
        <f t="shared" si="5"/>
        <v>4.1030838569103834E-2</v>
      </c>
      <c r="N28" s="6">
        <f t="shared" si="2"/>
        <v>1</v>
      </c>
    </row>
    <row r="29" spans="6:14" x14ac:dyDescent="0.25">
      <c r="F29">
        <v>162</v>
      </c>
      <c r="G29">
        <f t="shared" si="0"/>
        <v>13.5</v>
      </c>
      <c r="H29" s="5">
        <f t="shared" si="9"/>
        <v>4.0395000000000003</v>
      </c>
      <c r="I29">
        <f t="shared" si="1"/>
        <v>4.0395E-2</v>
      </c>
      <c r="J29">
        <f t="shared" si="6"/>
        <v>0.57931505656711613</v>
      </c>
      <c r="K29">
        <f t="shared" si="3"/>
        <v>20.828565091366936</v>
      </c>
      <c r="L29">
        <f t="shared" si="4"/>
        <v>4.7410447829774993E-2</v>
      </c>
      <c r="M29">
        <f t="shared" si="5"/>
        <v>4.1266426003732981E-2</v>
      </c>
      <c r="N29" s="6">
        <f t="shared" si="2"/>
        <v>0.99999999999999978</v>
      </c>
    </row>
    <row r="30" spans="6:14" x14ac:dyDescent="0.25">
      <c r="F30">
        <v>168</v>
      </c>
      <c r="G30">
        <f t="shared" si="0"/>
        <v>14</v>
      </c>
      <c r="H30" s="5">
        <f t="shared" si="9"/>
        <v>4.0579999999999998</v>
      </c>
      <c r="I30">
        <f t="shared" si="1"/>
        <v>4.0579999999999998E-2</v>
      </c>
      <c r="J30">
        <f t="shared" si="6"/>
        <v>0.56590617794564779</v>
      </c>
      <c r="K30">
        <f t="shared" si="3"/>
        <v>21.394471269312586</v>
      </c>
      <c r="L30">
        <f t="shared" si="4"/>
        <v>4.7950482470378253E-2</v>
      </c>
      <c r="M30">
        <f t="shared" si="5"/>
        <v>4.150440658106791E-2</v>
      </c>
      <c r="N30" s="6">
        <f t="shared" si="2"/>
        <v>1</v>
      </c>
    </row>
    <row r="31" spans="6:14" x14ac:dyDescent="0.25">
      <c r="F31">
        <v>174</v>
      </c>
      <c r="G31">
        <f t="shared" si="0"/>
        <v>14.5</v>
      </c>
      <c r="H31" s="5">
        <f t="shared" si="9"/>
        <v>4.0765000000000002</v>
      </c>
      <c r="I31">
        <f t="shared" si="1"/>
        <v>4.0765000000000003E-2</v>
      </c>
      <c r="J31">
        <f t="shared" si="6"/>
        <v>0.552662545029179</v>
      </c>
      <c r="K31">
        <f t="shared" si="3"/>
        <v>21.947133814341765</v>
      </c>
      <c r="L31">
        <f t="shared" si="4"/>
        <v>4.8500893667190681E-2</v>
      </c>
      <c r="M31">
        <f t="shared" si="5"/>
        <v>4.1744885779044116E-2</v>
      </c>
      <c r="N31" s="6">
        <f t="shared" si="2"/>
        <v>1</v>
      </c>
    </row>
    <row r="32" spans="6:14" x14ac:dyDescent="0.25">
      <c r="F32">
        <v>180</v>
      </c>
      <c r="G32">
        <f t="shared" si="0"/>
        <v>15</v>
      </c>
      <c r="H32" s="5">
        <f t="shared" si="9"/>
        <v>4.0950000000000006</v>
      </c>
      <c r="I32">
        <f t="shared" si="1"/>
        <v>4.0950000000000007E-2</v>
      </c>
      <c r="J32">
        <f t="shared" si="6"/>
        <v>0.53958444366726499</v>
      </c>
      <c r="K32">
        <f t="shared" si="3"/>
        <v>22.486718258009031</v>
      </c>
      <c r="L32">
        <f t="shared" si="4"/>
        <v>4.9062165634888411E-2</v>
      </c>
      <c r="M32">
        <f t="shared" si="5"/>
        <v>4.1987970837642496E-2</v>
      </c>
      <c r="N32" s="6">
        <f t="shared" si="2"/>
        <v>1</v>
      </c>
    </row>
    <row r="33" spans="6:14" x14ac:dyDescent="0.25">
      <c r="F33">
        <v>186</v>
      </c>
      <c r="G33">
        <f t="shared" si="0"/>
        <v>15.5</v>
      </c>
      <c r="H33" s="5">
        <f t="shared" si="9"/>
        <v>4.1135000000000002</v>
      </c>
      <c r="I33">
        <f t="shared" si="1"/>
        <v>4.1135000000000005E-2</v>
      </c>
      <c r="J33">
        <f t="shared" si="6"/>
        <v>0.52667209393636305</v>
      </c>
      <c r="K33">
        <f t="shared" si="3"/>
        <v>23.013390351945393</v>
      </c>
      <c r="L33">
        <f t="shared" si="4"/>
        <v>4.9634810966895593E-2</v>
      </c>
      <c r="M33">
        <f t="shared" si="5"/>
        <v>4.223377136382056E-2</v>
      </c>
      <c r="N33" s="6">
        <f t="shared" si="2"/>
        <v>1</v>
      </c>
    </row>
    <row r="34" spans="6:14" x14ac:dyDescent="0.25">
      <c r="F34">
        <v>192</v>
      </c>
      <c r="G34">
        <f t="shared" si="0"/>
        <v>16</v>
      </c>
      <c r="H34" s="5">
        <f t="shared" si="9"/>
        <v>4.1320000000000006</v>
      </c>
      <c r="I34">
        <f t="shared" si="1"/>
        <v>4.1320000000000003E-2</v>
      </c>
      <c r="J34">
        <f t="shared" si="6"/>
        <v>0.5139256513714735</v>
      </c>
      <c r="K34">
        <f t="shared" si="3"/>
        <v>23.527316003316866</v>
      </c>
      <c r="L34">
        <f t="shared" si="4"/>
        <v>5.0219372747400737E-2</v>
      </c>
      <c r="M34">
        <f t="shared" si="5"/>
        <v>4.2482399886482058E-2</v>
      </c>
      <c r="N34" s="6">
        <f t="shared" si="2"/>
        <v>1</v>
      </c>
    </row>
    <row r="35" spans="6:14" x14ac:dyDescent="0.25">
      <c r="F35">
        <v>198</v>
      </c>
      <c r="G35">
        <f t="shared" si="0"/>
        <v>16.5</v>
      </c>
      <c r="H35" s="5">
        <f t="shared" si="9"/>
        <v>4.1505000000000001</v>
      </c>
      <c r="I35">
        <f t="shared" si="1"/>
        <v>4.1505E-2</v>
      </c>
      <c r="J35">
        <f t="shared" si="6"/>
        <v>0.50134520820783368</v>
      </c>
      <c r="K35">
        <f t="shared" si="3"/>
        <v>24.0286612115247</v>
      </c>
      <c r="L35">
        <f t="shared" si="4"/>
        <v>5.0816426853961927E-2</v>
      </c>
      <c r="M35">
        <f t="shared" si="5"/>
        <v>4.2733972377578811E-2</v>
      </c>
      <c r="N35" s="6">
        <f t="shared" si="2"/>
        <v>1</v>
      </c>
    </row>
    <row r="36" spans="6:14" x14ac:dyDescent="0.25">
      <c r="F36">
        <v>204</v>
      </c>
      <c r="G36">
        <f t="shared" si="0"/>
        <v>17</v>
      </c>
      <c r="H36" s="5">
        <f t="shared" si="9"/>
        <v>4.1690000000000005</v>
      </c>
      <c r="I36">
        <f t="shared" si="1"/>
        <v>4.1690000000000005E-2</v>
      </c>
      <c r="J36">
        <f t="shared" si="6"/>
        <v>0.48893079463167038</v>
      </c>
      <c r="K36">
        <f t="shared" si="3"/>
        <v>24.51759200615637</v>
      </c>
      <c r="L36">
        <f t="shared" si="4"/>
        <v>5.1426584471093051E-2</v>
      </c>
      <c r="M36">
        <f t="shared" si="5"/>
        <v>4.2988608752210222E-2</v>
      </c>
      <c r="N36" s="6">
        <f t="shared" si="2"/>
        <v>1</v>
      </c>
    </row>
    <row r="37" spans="6:14" x14ac:dyDescent="0.25">
      <c r="F37">
        <v>210</v>
      </c>
      <c r="G37">
        <f t="shared" si="0"/>
        <v>17.5</v>
      </c>
      <c r="H37" s="5">
        <f t="shared" si="9"/>
        <v>4.1875</v>
      </c>
      <c r="I37">
        <f t="shared" si="1"/>
        <v>4.1875000000000002E-2</v>
      </c>
      <c r="J37">
        <f t="shared" si="6"/>
        <v>0.47668238003903374</v>
      </c>
      <c r="K37">
        <f t="shared" si="3"/>
        <v>24.994274386195404</v>
      </c>
      <c r="L37">
        <f t="shared" si="4"/>
        <v>5.2050494837731609E-2</v>
      </c>
      <c r="M37">
        <f t="shared" si="5"/>
        <v>4.3246433358263614E-2</v>
      </c>
      <c r="N37" s="6">
        <f t="shared" si="2"/>
        <v>1</v>
      </c>
    </row>
    <row r="38" spans="6:14" x14ac:dyDescent="0.25">
      <c r="F38">
        <v>216</v>
      </c>
      <c r="G38">
        <f t="shared" si="0"/>
        <v>18</v>
      </c>
      <c r="H38" s="5">
        <f t="shared" si="9"/>
        <v>4.2060000000000004</v>
      </c>
      <c r="I38">
        <f t="shared" si="1"/>
        <v>4.2060000000000007E-2</v>
      </c>
      <c r="J38">
        <f t="shared" si="6"/>
        <v>0.46459987430174482</v>
      </c>
      <c r="K38">
        <f t="shared" si="3"/>
        <v>25.458874260497147</v>
      </c>
      <c r="L38">
        <f t="shared" si="4"/>
        <v>5.2688848254411225E-2</v>
      </c>
      <c r="M38">
        <f t="shared" si="5"/>
        <v>4.3507575464463377E-2</v>
      </c>
      <c r="N38" s="6">
        <f t="shared" si="2"/>
        <v>1</v>
      </c>
    </row>
    <row r="39" spans="6:14" x14ac:dyDescent="0.25">
      <c r="F39">
        <v>222</v>
      </c>
      <c r="G39">
        <f t="shared" si="0"/>
        <v>18.5</v>
      </c>
      <c r="H39" s="5">
        <f t="shared" si="9"/>
        <v>4.2244999999999999</v>
      </c>
      <c r="I39">
        <f t="shared" si="1"/>
        <v>4.2244999999999998E-2</v>
      </c>
      <c r="J39">
        <f t="shared" si="6"/>
        <v>0.45268312903951202</v>
      </c>
      <c r="K39">
        <f t="shared" si="3"/>
        <v>25.911557389536661</v>
      </c>
      <c r="L39">
        <f t="shared" si="4"/>
        <v>5.3342379379218041E-2</v>
      </c>
      <c r="M39">
        <f t="shared" si="5"/>
        <v>4.3772169754523249E-2</v>
      </c>
      <c r="N39" s="6">
        <f t="shared" si="2"/>
        <v>1</v>
      </c>
    </row>
    <row r="40" spans="6:14" x14ac:dyDescent="0.25">
      <c r="F40">
        <v>228</v>
      </c>
      <c r="G40">
        <f t="shared" si="0"/>
        <v>19</v>
      </c>
      <c r="H40" s="5">
        <f t="shared" si="9"/>
        <v>4.2430000000000003</v>
      </c>
      <c r="I40">
        <f t="shared" si="1"/>
        <v>4.2430000000000002E-2</v>
      </c>
      <c r="J40">
        <f t="shared" si="6"/>
        <v>0.44093193889727406</v>
      </c>
      <c r="K40">
        <f t="shared" si="3"/>
        <v>26.352489328433936</v>
      </c>
      <c r="L40">
        <f t="shared" si="4"/>
        <v>5.4011870845482646E-2</v>
      </c>
      <c r="M40">
        <f t="shared" si="5"/>
        <v>4.4040356834276428E-2</v>
      </c>
      <c r="N40" s="6">
        <f t="shared" si="2"/>
        <v>1</v>
      </c>
    </row>
    <row r="41" spans="6:14" x14ac:dyDescent="0.25">
      <c r="F41">
        <v>234</v>
      </c>
      <c r="G41">
        <f t="shared" si="0"/>
        <v>19.5</v>
      </c>
      <c r="H41" s="5">
        <f t="shared" si="9"/>
        <v>4.2614999999999998</v>
      </c>
      <c r="I41">
        <f t="shared" si="1"/>
        <v>4.2615E-2</v>
      </c>
      <c r="J41">
        <f t="shared" si="6"/>
        <v>0.42934604282686062</v>
      </c>
      <c r="K41">
        <f t="shared" si="3"/>
        <v>26.781835371260797</v>
      </c>
      <c r="L41">
        <f t="shared" si="4"/>
        <v>5.4698157238376233E-2</v>
      </c>
      <c r="M41">
        <f t="shared" si="5"/>
        <v>4.4312283758148885E-2</v>
      </c>
      <c r="N41" s="6">
        <f t="shared" si="2"/>
        <v>1</v>
      </c>
    </row>
    <row r="42" spans="6:14" x14ac:dyDescent="0.25">
      <c r="F42">
        <v>240</v>
      </c>
      <c r="G42">
        <f t="shared" si="0"/>
        <v>20</v>
      </c>
      <c r="H42" s="4">
        <f>VLOOKUP(F42,A$7:C$15,3,FALSE)</f>
        <v>4.28</v>
      </c>
      <c r="I42">
        <f t="shared" si="1"/>
        <v>4.2800000000000005E-2</v>
      </c>
      <c r="J42">
        <f t="shared" si="6"/>
        <v>0.41792512537205684</v>
      </c>
      <c r="K42">
        <f t="shared" si="3"/>
        <v>27.199760496632855</v>
      </c>
      <c r="L42">
        <f t="shared" si="4"/>
        <v>5.5402129472780892E-2</v>
      </c>
      <c r="M42">
        <f t="shared" si="5"/>
        <v>4.4588104581046339E-2</v>
      </c>
      <c r="N42" s="6">
        <f t="shared" si="2"/>
        <v>1</v>
      </c>
    </row>
    <row r="43" spans="6:14" x14ac:dyDescent="0.25">
      <c r="F43">
        <v>246</v>
      </c>
      <c r="G43">
        <f t="shared" si="0"/>
        <v>20.5</v>
      </c>
      <c r="H43" s="5">
        <f>H$42+(F43-F$42)*(H$62-H$42)/(F$62-F$42)</f>
        <v>4.2759999999999998</v>
      </c>
      <c r="I43">
        <f t="shared" si="1"/>
        <v>4.2759999999999999E-2</v>
      </c>
      <c r="J43">
        <f t="shared" si="6"/>
        <v>0.40970953081320333</v>
      </c>
      <c r="K43">
        <f t="shared" si="3"/>
        <v>27.609470027446058</v>
      </c>
      <c r="L43">
        <f t="shared" si="4"/>
        <v>4.0506575897746755E-2</v>
      </c>
      <c r="M43">
        <f t="shared" si="5"/>
        <v>4.4488364869562202E-2</v>
      </c>
      <c r="N43" s="6">
        <f t="shared" si="2"/>
        <v>1</v>
      </c>
    </row>
    <row r="44" spans="6:14" x14ac:dyDescent="0.25">
      <c r="F44">
        <v>252</v>
      </c>
      <c r="G44">
        <f t="shared" si="0"/>
        <v>21</v>
      </c>
      <c r="H44" s="5">
        <f t="shared" ref="H44:H61" si="10">H$42+(F44-F$42)*(H$62-H$42)/(F$62-F$42)</f>
        <v>4.2720000000000002</v>
      </c>
      <c r="I44">
        <f t="shared" si="1"/>
        <v>4.2720000000000001E-2</v>
      </c>
      <c r="J44">
        <f t="shared" si="6"/>
        <v>0.40168179702920825</v>
      </c>
      <c r="K44">
        <f t="shared" si="3"/>
        <v>28.011151824475267</v>
      </c>
      <c r="L44">
        <f t="shared" si="4"/>
        <v>4.0370025246832419E-2</v>
      </c>
      <c r="M44">
        <f t="shared" si="5"/>
        <v>4.4390119962206986E-2</v>
      </c>
      <c r="N44" s="6">
        <f t="shared" si="2"/>
        <v>1</v>
      </c>
    </row>
    <row r="45" spans="6:14" x14ac:dyDescent="0.25">
      <c r="F45">
        <v>258</v>
      </c>
      <c r="G45">
        <f t="shared" si="0"/>
        <v>21.5</v>
      </c>
      <c r="H45" s="5">
        <f t="shared" si="10"/>
        <v>4.2680000000000007</v>
      </c>
      <c r="I45">
        <f t="shared" si="1"/>
        <v>4.268000000000001E-2</v>
      </c>
      <c r="J45">
        <f t="shared" si="6"/>
        <v>0.39383752723451315</v>
      </c>
      <c r="K45">
        <f t="shared" si="3"/>
        <v>28.40498935170978</v>
      </c>
      <c r="L45">
        <f t="shared" si="4"/>
        <v>4.0231762981836727E-2</v>
      </c>
      <c r="M45">
        <f t="shared" si="5"/>
        <v>4.4293225445510842E-2</v>
      </c>
      <c r="N45" s="6">
        <f t="shared" si="2"/>
        <v>1</v>
      </c>
    </row>
    <row r="46" spans="6:14" x14ac:dyDescent="0.25">
      <c r="F46">
        <v>264</v>
      </c>
      <c r="G46">
        <f t="shared" si="0"/>
        <v>22</v>
      </c>
      <c r="H46" s="5">
        <f t="shared" si="10"/>
        <v>4.2640000000000002</v>
      </c>
      <c r="I46">
        <f t="shared" si="1"/>
        <v>4.2640000000000004E-2</v>
      </c>
      <c r="J46">
        <f t="shared" si="6"/>
        <v>0.38617243079695635</v>
      </c>
      <c r="K46">
        <f t="shared" si="3"/>
        <v>28.791161782506737</v>
      </c>
      <c r="L46">
        <f t="shared" si="4"/>
        <v>4.0091770781229163E-2</v>
      </c>
      <c r="M46">
        <f t="shared" si="5"/>
        <v>4.4197549620466292E-2</v>
      </c>
      <c r="N46" s="6">
        <f t="shared" si="2"/>
        <v>1</v>
      </c>
    </row>
    <row r="47" spans="6:14" x14ac:dyDescent="0.25">
      <c r="F47">
        <v>270</v>
      </c>
      <c r="G47">
        <f t="shared" si="0"/>
        <v>22.5</v>
      </c>
      <c r="H47" s="5">
        <f t="shared" si="10"/>
        <v>4.26</v>
      </c>
      <c r="I47">
        <f t="shared" si="1"/>
        <v>4.2599999999999999E-2</v>
      </c>
      <c r="J47">
        <f t="shared" si="6"/>
        <v>0.37868232060374662</v>
      </c>
      <c r="K47">
        <f t="shared" si="3"/>
        <v>29.169844103110485</v>
      </c>
      <c r="L47">
        <f t="shared" si="4"/>
        <v>3.9950030594598784E-2</v>
      </c>
      <c r="M47">
        <f t="shared" si="5"/>
        <v>4.4102972094633541E-2</v>
      </c>
      <c r="N47" s="6">
        <f t="shared" si="2"/>
        <v>0.99999999999999989</v>
      </c>
    </row>
    <row r="48" spans="6:14" x14ac:dyDescent="0.25">
      <c r="F48">
        <v>276</v>
      </c>
      <c r="G48">
        <f t="shared" si="0"/>
        <v>23</v>
      </c>
      <c r="H48" s="5">
        <f t="shared" si="10"/>
        <v>4.2560000000000002</v>
      </c>
      <c r="I48">
        <f t="shared" si="1"/>
        <v>4.2560000000000001E-2</v>
      </c>
      <c r="J48">
        <f t="shared" si="6"/>
        <v>0.37136311049448617</v>
      </c>
      <c r="K48">
        <f t="shared" si="3"/>
        <v>29.54120721360497</v>
      </c>
      <c r="L48">
        <f t="shared" si="4"/>
        <v>3.980652466512713E-2</v>
      </c>
      <c r="M48">
        <f t="shared" si="5"/>
        <v>4.4009382558503507E-2</v>
      </c>
      <c r="N48" s="6">
        <f t="shared" si="2"/>
        <v>1</v>
      </c>
    </row>
    <row r="49" spans="6:14" x14ac:dyDescent="0.25">
      <c r="F49">
        <v>282</v>
      </c>
      <c r="G49">
        <f t="shared" si="0"/>
        <v>23.5</v>
      </c>
      <c r="H49" s="5">
        <f t="shared" si="10"/>
        <v>4.2520000000000007</v>
      </c>
      <c r="I49">
        <f t="shared" si="1"/>
        <v>4.2520000000000009E-2</v>
      </c>
      <c r="J49">
        <f t="shared" si="6"/>
        <v>0.36421081275949135</v>
      </c>
      <c r="K49">
        <f t="shared" si="3"/>
        <v>29.905418026364462</v>
      </c>
      <c r="L49">
        <f t="shared" si="4"/>
        <v>3.9661235552626017E-2</v>
      </c>
      <c r="M49">
        <f t="shared" si="5"/>
        <v>4.391667971866875E-2</v>
      </c>
      <c r="N49" s="6">
        <f t="shared" si="2"/>
        <v>1</v>
      </c>
    </row>
    <row r="50" spans="6:14" x14ac:dyDescent="0.25">
      <c r="F50">
        <v>288</v>
      </c>
      <c r="G50">
        <f t="shared" si="0"/>
        <v>24</v>
      </c>
      <c r="H50" s="5">
        <f t="shared" si="10"/>
        <v>4.2480000000000002</v>
      </c>
      <c r="I50">
        <f t="shared" si="1"/>
        <v>4.2480000000000004E-2</v>
      </c>
      <c r="J50">
        <f t="shared" si="6"/>
        <v>0.35722153570171433</v>
      </c>
      <c r="K50">
        <f t="shared" si="3"/>
        <v>30.262639562066177</v>
      </c>
      <c r="L50">
        <f t="shared" si="4"/>
        <v>3.9514146157092256E-2</v>
      </c>
      <c r="M50">
        <f t="shared" si="5"/>
        <v>4.3824770364931487E-2</v>
      </c>
      <c r="N50" s="6">
        <f t="shared" si="2"/>
        <v>1</v>
      </c>
    </row>
    <row r="51" spans="6:14" x14ac:dyDescent="0.25">
      <c r="F51">
        <v>294</v>
      </c>
      <c r="G51">
        <f t="shared" si="0"/>
        <v>24.5</v>
      </c>
      <c r="H51" s="5">
        <f t="shared" si="10"/>
        <v>4.2439999999999998</v>
      </c>
      <c r="I51">
        <f t="shared" si="1"/>
        <v>4.2439999999999999E-2</v>
      </c>
      <c r="J51">
        <f t="shared" si="6"/>
        <v>0.35039148126060571</v>
      </c>
      <c r="K51">
        <f t="shared" si="3"/>
        <v>30.613031043326782</v>
      </c>
      <c r="L51">
        <f t="shared" si="4"/>
        <v>3.9365239742803926E-2</v>
      </c>
      <c r="M51">
        <f t="shared" si="5"/>
        <v>4.3733568552211999E-2</v>
      </c>
      <c r="N51" s="6">
        <f t="shared" si="2"/>
        <v>1</v>
      </c>
    </row>
    <row r="52" spans="6:14" x14ac:dyDescent="0.25">
      <c r="F52">
        <v>300</v>
      </c>
      <c r="G52">
        <f t="shared" si="0"/>
        <v>25</v>
      </c>
      <c r="H52" s="5">
        <f t="shared" si="10"/>
        <v>4.24</v>
      </c>
      <c r="I52">
        <f t="shared" si="1"/>
        <v>4.24E-2</v>
      </c>
      <c r="J52">
        <f t="shared" si="6"/>
        <v>0.34371694269631037</v>
      </c>
      <c r="K52">
        <f t="shared" si="3"/>
        <v>30.956747986023093</v>
      </c>
      <c r="L52">
        <f t="shared" si="4"/>
        <v>3.9214499962907379E-2</v>
      </c>
      <c r="M52">
        <f t="shared" si="5"/>
        <v>4.3642994881184727E-2</v>
      </c>
      <c r="N52" s="6">
        <f t="shared" si="2"/>
        <v>0.99999999999999989</v>
      </c>
    </row>
    <row r="53" spans="6:14" x14ac:dyDescent="0.25">
      <c r="F53">
        <v>306</v>
      </c>
      <c r="G53">
        <f t="shared" si="0"/>
        <v>25.5</v>
      </c>
      <c r="H53" s="5">
        <f t="shared" si="10"/>
        <v>4.2360000000000007</v>
      </c>
      <c r="I53">
        <f t="shared" si="1"/>
        <v>4.2360000000000009E-2</v>
      </c>
      <c r="J53">
        <f t="shared" si="6"/>
        <v>0.33719430233262582</v>
      </c>
      <c r="K53">
        <f t="shared" si="3"/>
        <v>31.293942288355719</v>
      </c>
      <c r="L53">
        <f t="shared" si="4"/>
        <v>3.9061910884501172E-2</v>
      </c>
      <c r="M53">
        <f t="shared" si="5"/>
        <v>4.3552975864093568E-2</v>
      </c>
      <c r="N53" s="6">
        <f t="shared" si="2"/>
        <v>1</v>
      </c>
    </row>
    <row r="54" spans="6:14" x14ac:dyDescent="0.25">
      <c r="F54">
        <v>312</v>
      </c>
      <c r="G54">
        <f t="shared" si="0"/>
        <v>26</v>
      </c>
      <c r="H54" s="5">
        <f t="shared" si="10"/>
        <v>4.2320000000000002</v>
      </c>
      <c r="I54">
        <f t="shared" si="1"/>
        <v>4.2320000000000003E-2</v>
      </c>
      <c r="J54">
        <f t="shared" si="6"/>
        <v>0.33082002935719468</v>
      </c>
      <c r="K54">
        <f t="shared" si="3"/>
        <v>31.624762317712914</v>
      </c>
      <c r="L54">
        <f t="shared" si="4"/>
        <v>3.8907457014201619E-2</v>
      </c>
      <c r="M54">
        <f t="shared" si="5"/>
        <v>4.346344336428376E-2</v>
      </c>
      <c r="N54" s="6">
        <f t="shared" si="2"/>
        <v>1</v>
      </c>
    </row>
    <row r="55" spans="6:14" x14ac:dyDescent="0.25">
      <c r="F55">
        <v>318</v>
      </c>
      <c r="G55">
        <f t="shared" si="0"/>
        <v>26.5</v>
      </c>
      <c r="H55" s="5">
        <f t="shared" si="10"/>
        <v>4.2279999999999998</v>
      </c>
      <c r="I55">
        <f t="shared" si="1"/>
        <v>4.2279999999999998E-2</v>
      </c>
      <c r="J55">
        <f t="shared" si="6"/>
        <v>0.32459067767744781</v>
      </c>
      <c r="K55">
        <f t="shared" si="3"/>
        <v>31.949352995390363</v>
      </c>
      <c r="L55">
        <f t="shared" si="4"/>
        <v>3.8751123324145542E-2</v>
      </c>
      <c r="M55">
        <f t="shared" si="5"/>
        <v>4.337433409971081E-2</v>
      </c>
      <c r="N55" s="6">
        <f t="shared" si="2"/>
        <v>1</v>
      </c>
    </row>
    <row r="56" spans="6:14" x14ac:dyDescent="0.25">
      <c r="F56">
        <v>324</v>
      </c>
      <c r="G56">
        <f t="shared" si="0"/>
        <v>27</v>
      </c>
      <c r="H56" s="5">
        <f t="shared" si="10"/>
        <v>4.2240000000000002</v>
      </c>
      <c r="I56">
        <f t="shared" si="1"/>
        <v>4.224E-2</v>
      </c>
      <c r="J56">
        <f t="shared" si="6"/>
        <v>0.31850288383084796</v>
      </c>
      <c r="K56">
        <f t="shared" si="3"/>
        <v>32.267855879221209</v>
      </c>
      <c r="L56">
        <f t="shared" si="4"/>
        <v>3.8592895278436234E-2</v>
      </c>
      <c r="M56">
        <f t="shared" si="5"/>
        <v>4.3285589202145758E-2</v>
      </c>
      <c r="N56" s="6">
        <f t="shared" si="2"/>
        <v>0.99999999999999978</v>
      </c>
    </row>
    <row r="57" spans="6:14" x14ac:dyDescent="0.25">
      <c r="F57">
        <v>330</v>
      </c>
      <c r="G57">
        <f t="shared" si="0"/>
        <v>27.5</v>
      </c>
      <c r="H57" s="5">
        <f t="shared" si="10"/>
        <v>4.2200000000000006</v>
      </c>
      <c r="I57">
        <f t="shared" si="1"/>
        <v>4.2200000000000008E-2</v>
      </c>
      <c r="J57">
        <f t="shared" si="6"/>
        <v>0.31255336494802904</v>
      </c>
      <c r="K57">
        <f t="shared" si="3"/>
        <v>32.580409244169239</v>
      </c>
      <c r="L57">
        <f t="shared" si="4"/>
        <v>3.8432758859973992E-2</v>
      </c>
      <c r="M57">
        <f t="shared" si="5"/>
        <v>4.3197153824982015E-2</v>
      </c>
      <c r="N57" s="6">
        <f t="shared" si="2"/>
        <v>1.0000000000000002</v>
      </c>
    </row>
    <row r="58" spans="6:14" x14ac:dyDescent="0.25">
      <c r="F58">
        <v>336</v>
      </c>
      <c r="G58">
        <f t="shared" si="0"/>
        <v>28</v>
      </c>
      <c r="H58" s="5">
        <f t="shared" si="10"/>
        <v>4.2160000000000002</v>
      </c>
      <c r="I58">
        <f t="shared" si="1"/>
        <v>4.2160000000000003E-2</v>
      </c>
      <c r="J58">
        <f t="shared" si="6"/>
        <v>0.30673891676745446</v>
      </c>
      <c r="K58">
        <f t="shared" si="3"/>
        <v>32.887148160936697</v>
      </c>
      <c r="L58">
        <f t="shared" si="4"/>
        <v>3.8270700597698326E-2</v>
      </c>
      <c r="M58">
        <f t="shared" si="5"/>
        <v>4.3108976793579945E-2</v>
      </c>
      <c r="N58" s="6">
        <f t="shared" si="2"/>
        <v>1</v>
      </c>
    </row>
    <row r="59" spans="6:14" x14ac:dyDescent="0.25">
      <c r="F59">
        <v>342</v>
      </c>
      <c r="G59">
        <f t="shared" si="0"/>
        <v>28.5</v>
      </c>
      <c r="H59" s="5">
        <f t="shared" si="10"/>
        <v>4.2119999999999997</v>
      </c>
      <c r="I59">
        <f t="shared" si="1"/>
        <v>4.2119999999999998E-2</v>
      </c>
      <c r="J59">
        <f t="shared" si="6"/>
        <v>0.30105641170026559</v>
      </c>
      <c r="K59">
        <f t="shared" si="3"/>
        <v>33.188204572636963</v>
      </c>
      <c r="L59">
        <f t="shared" si="4"/>
        <v>3.8106707594142142E-2</v>
      </c>
      <c r="M59">
        <f t="shared" si="5"/>
        <v>4.3021010292924711E-2</v>
      </c>
      <c r="N59" s="6">
        <f t="shared" si="2"/>
        <v>1</v>
      </c>
    </row>
    <row r="60" spans="6:14" x14ac:dyDescent="0.25">
      <c r="F60">
        <v>348</v>
      </c>
      <c r="G60">
        <f t="shared" si="0"/>
        <v>29</v>
      </c>
      <c r="H60" s="5">
        <f t="shared" si="10"/>
        <v>4.2080000000000002</v>
      </c>
      <c r="I60">
        <f t="shared" si="1"/>
        <v>4.2079999999999999E-2</v>
      </c>
      <c r="J60">
        <f t="shared" si="6"/>
        <v>0.29550279694401621</v>
      </c>
      <c r="K60">
        <f t="shared" si="3"/>
        <v>33.483707369580976</v>
      </c>
      <c r="L60">
        <f t="shared" si="4"/>
        <v>3.7940767553330312E-2</v>
      </c>
      <c r="M60">
        <f t="shared" si="5"/>
        <v>4.2933209588096988E-2</v>
      </c>
      <c r="N60" s="6">
        <f t="shared" si="2"/>
        <v>1</v>
      </c>
    </row>
    <row r="61" spans="6:14" x14ac:dyDescent="0.25">
      <c r="F61">
        <v>354</v>
      </c>
      <c r="G61">
        <f t="shared" si="0"/>
        <v>29.5</v>
      </c>
      <c r="H61" s="5">
        <f t="shared" si="10"/>
        <v>4.2040000000000006</v>
      </c>
      <c r="I61">
        <f t="shared" si="1"/>
        <v>4.2040000000000008E-2</v>
      </c>
      <c r="J61">
        <f t="shared" si="6"/>
        <v>0.29007509264403025</v>
      </c>
      <c r="K61">
        <f t="shared" si="3"/>
        <v>33.773782462225007</v>
      </c>
      <c r="L61">
        <f t="shared" si="4"/>
        <v>3.7772868808954474E-2</v>
      </c>
      <c r="M61">
        <f t="shared" si="5"/>
        <v>4.2845532773669648E-2</v>
      </c>
      <c r="N61" s="6">
        <f t="shared" si="2"/>
        <v>1</v>
      </c>
    </row>
    <row r="62" spans="6:14" x14ac:dyDescent="0.25">
      <c r="F62">
        <v>360</v>
      </c>
      <c r="G62">
        <f t="shared" si="0"/>
        <v>30</v>
      </c>
      <c r="H62" s="4">
        <f>VLOOKUP(F62,A$7:C$15,3,FALSE)</f>
        <v>4.2</v>
      </c>
      <c r="I62">
        <f t="shared" si="1"/>
        <v>4.2000000000000003E-2</v>
      </c>
      <c r="J62">
        <f t="shared" si="6"/>
        <v>0.28477039010115068</v>
      </c>
      <c r="K62">
        <f t="shared" si="3"/>
        <v>34.058552852326159</v>
      </c>
      <c r="L62">
        <f t="shared" si="4"/>
        <v>3.7603000352794291E-2</v>
      </c>
      <c r="M62">
        <f t="shared" si="5"/>
        <v>4.2757940548655338E-2</v>
      </c>
      <c r="N62" s="6">
        <f t="shared" si="2"/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609D7-2821-4104-B01B-8A989E53638F}">
  <dimension ref="A1:G82"/>
  <sheetViews>
    <sheetView workbookViewId="0">
      <selection activeCell="G20" sqref="G20"/>
    </sheetView>
  </sheetViews>
  <sheetFormatPr defaultRowHeight="15" x14ac:dyDescent="0.25"/>
  <sheetData>
    <row r="1" spans="1:7" x14ac:dyDescent="0.25">
      <c r="C1" t="s">
        <v>26</v>
      </c>
      <c r="D1" t="s">
        <v>25</v>
      </c>
      <c r="F1" t="s">
        <v>26</v>
      </c>
      <c r="G1" t="s">
        <v>32</v>
      </c>
    </row>
    <row r="2" spans="1:7" x14ac:dyDescent="0.25">
      <c r="A2" t="s">
        <v>14</v>
      </c>
      <c r="B2" t="s">
        <v>24</v>
      </c>
      <c r="C2" t="s">
        <v>19</v>
      </c>
      <c r="D2" t="s">
        <v>27</v>
      </c>
      <c r="E2" t="s">
        <v>25</v>
      </c>
      <c r="F2" t="s">
        <v>20</v>
      </c>
      <c r="G2" t="s">
        <v>19</v>
      </c>
    </row>
    <row r="3" spans="1:7" x14ac:dyDescent="0.25">
      <c r="A3">
        <v>6</v>
      </c>
      <c r="B3">
        <v>0.5</v>
      </c>
      <c r="C3">
        <v>4.9497802500000132E-2</v>
      </c>
      <c r="D3">
        <f>(1+C3)^0.5</f>
        <v>1.0244500000000001</v>
      </c>
      <c r="E3">
        <f>D3</f>
        <v>1.0244500000000001</v>
      </c>
      <c r="F3">
        <f>E3^(1/B3)-1</f>
        <v>4.9497802500000132E-2</v>
      </c>
      <c r="G3">
        <f>(E23/E3)^0.1-1</f>
        <v>3.940682005268914E-2</v>
      </c>
    </row>
    <row r="4" spans="1:7" x14ac:dyDescent="0.25">
      <c r="A4">
        <v>12</v>
      </c>
      <c r="B4">
        <v>1</v>
      </c>
      <c r="C4">
        <v>3.8974086231224891E-2</v>
      </c>
      <c r="D4">
        <f t="shared" ref="D4:D67" si="0">(1+C4)^0.5</f>
        <v>1.0193007830033414</v>
      </c>
      <c r="E4">
        <f>E3*D4</f>
        <v>1.0442226871477731</v>
      </c>
      <c r="F4">
        <f t="shared" ref="F4:F62" si="1">E4^(1/B4)-1</f>
        <v>4.422268714777311E-2</v>
      </c>
      <c r="G4">
        <f>(E24/E4)^0.1-1</f>
        <v>3.9699987757580768E-2</v>
      </c>
    </row>
    <row r="5" spans="1:7" x14ac:dyDescent="0.25">
      <c r="A5">
        <v>18</v>
      </c>
      <c r="B5">
        <v>1.5</v>
      </c>
      <c r="C5">
        <v>3.6952976093610035E-2</v>
      </c>
      <c r="D5">
        <f t="shared" si="0"/>
        <v>1.0183088804943272</v>
      </c>
      <c r="E5">
        <f>E4*D5</f>
        <v>1.0633412355362268</v>
      </c>
      <c r="F5">
        <f t="shared" si="1"/>
        <v>4.1793804882745311E-2</v>
      </c>
      <c r="G5">
        <f t="shared" ref="G5:G62" si="2">(E25/E5)^0.1-1</f>
        <v>4.0119105598871885E-2</v>
      </c>
    </row>
    <row r="6" spans="1:7" x14ac:dyDescent="0.25">
      <c r="A6">
        <v>24</v>
      </c>
      <c r="B6">
        <v>2</v>
      </c>
      <c r="C6">
        <v>3.2056417095899903E-2</v>
      </c>
      <c r="D6">
        <f t="shared" si="0"/>
        <v>1.0159017753188051</v>
      </c>
      <c r="E6">
        <f t="shared" ref="E6:E62" si="3">E5*D6</f>
        <v>1.0802502489509445</v>
      </c>
      <c r="F6">
        <f t="shared" si="1"/>
        <v>3.9350878650200816E-2</v>
      </c>
      <c r="G6">
        <f t="shared" si="2"/>
        <v>4.0809705862194345E-2</v>
      </c>
    </row>
    <row r="7" spans="1:7" x14ac:dyDescent="0.25">
      <c r="A7">
        <v>30</v>
      </c>
      <c r="B7">
        <v>2.5</v>
      </c>
      <c r="C7">
        <v>3.6316622632806217E-2</v>
      </c>
      <c r="D7">
        <f t="shared" si="0"/>
        <v>1.0179963765322577</v>
      </c>
      <c r="E7">
        <f t="shared" si="3"/>
        <v>1.0996908391801308</v>
      </c>
      <c r="F7">
        <f t="shared" si="1"/>
        <v>3.8743317552151657E-2</v>
      </c>
      <c r="G7">
        <f t="shared" si="2"/>
        <v>4.1311729911517103E-2</v>
      </c>
    </row>
    <row r="8" spans="1:7" x14ac:dyDescent="0.25">
      <c r="A8">
        <v>36</v>
      </c>
      <c r="B8">
        <v>3</v>
      </c>
      <c r="C8">
        <v>3.5040477822495086E-2</v>
      </c>
      <c r="D8">
        <f t="shared" si="0"/>
        <v>1.0173693910387196</v>
      </c>
      <c r="E8">
        <f t="shared" si="3"/>
        <v>1.1187917993875482</v>
      </c>
      <c r="F8">
        <f t="shared" si="1"/>
        <v>3.812525895468899E-2</v>
      </c>
      <c r="G8">
        <f t="shared" si="2"/>
        <v>4.1904097226315606E-2</v>
      </c>
    </row>
    <row r="9" spans="1:7" x14ac:dyDescent="0.25">
      <c r="A9">
        <v>42</v>
      </c>
      <c r="B9">
        <v>3.5</v>
      </c>
      <c r="C9">
        <v>3.6755094476733863E-2</v>
      </c>
      <c r="D9">
        <f t="shared" si="0"/>
        <v>1.0182117139754059</v>
      </c>
      <c r="E9">
        <f t="shared" si="3"/>
        <v>1.139166915636024</v>
      </c>
      <c r="F9">
        <f t="shared" si="1"/>
        <v>3.7929410362915306E-2</v>
      </c>
      <c r="G9">
        <f t="shared" si="2"/>
        <v>4.2436914379220925E-2</v>
      </c>
    </row>
    <row r="10" spans="1:7" x14ac:dyDescent="0.25">
      <c r="A10">
        <v>48</v>
      </c>
      <c r="B10">
        <v>4</v>
      </c>
      <c r="C10">
        <v>3.632079531614929E-2</v>
      </c>
      <c r="D10">
        <f t="shared" si="0"/>
        <v>1.0179984259890333</v>
      </c>
      <c r="E10">
        <f t="shared" si="3"/>
        <v>1.1596701270562544</v>
      </c>
      <c r="F10">
        <f t="shared" si="1"/>
        <v>3.7728197009475162E-2</v>
      </c>
      <c r="G10">
        <f t="shared" si="2"/>
        <v>4.3018735184117807E-2</v>
      </c>
    </row>
    <row r="11" spans="1:7" x14ac:dyDescent="0.25">
      <c r="A11">
        <v>54</v>
      </c>
      <c r="B11">
        <v>4.5</v>
      </c>
      <c r="C11">
        <v>3.58828095422421E-2</v>
      </c>
      <c r="D11">
        <f t="shared" si="0"/>
        <v>1.017783282208075</v>
      </c>
      <c r="E11">
        <f t="shared" si="3"/>
        <v>1.1802928681939699</v>
      </c>
      <c r="F11">
        <f t="shared" si="1"/>
        <v>3.7522991719365129E-2</v>
      </c>
      <c r="G11">
        <f t="shared" si="2"/>
        <v>4.3650338825753421E-2</v>
      </c>
    </row>
    <row r="12" spans="1:7" x14ac:dyDescent="0.25">
      <c r="A12">
        <v>60</v>
      </c>
      <c r="B12">
        <v>5</v>
      </c>
      <c r="C12">
        <v>3.5441176020696297E-2</v>
      </c>
      <c r="D12">
        <f t="shared" si="0"/>
        <v>1.0175663005527926</v>
      </c>
      <c r="E12">
        <f t="shared" si="3"/>
        <v>1.2010262474569828</v>
      </c>
      <c r="F12">
        <f t="shared" si="1"/>
        <v>3.7314621935597092E-2</v>
      </c>
      <c r="G12">
        <f>(E32/E12)^0.1-1</f>
        <v>4.4332534825480385E-2</v>
      </c>
    </row>
    <row r="13" spans="1:7" x14ac:dyDescent="0.25">
      <c r="A13">
        <v>66</v>
      </c>
      <c r="B13">
        <v>5.5</v>
      </c>
      <c r="C13">
        <v>4.0208106925541998E-2</v>
      </c>
      <c r="D13">
        <f t="shared" si="0"/>
        <v>1.0199059304296363</v>
      </c>
      <c r="E13">
        <f t="shared" si="3"/>
        <v>1.2249337923830286</v>
      </c>
      <c r="F13">
        <f t="shared" si="1"/>
        <v>3.7577333100463628E-2</v>
      </c>
      <c r="G13">
        <f t="shared" si="2"/>
        <v>4.4803713835727343E-2</v>
      </c>
    </row>
    <row r="14" spans="1:7" x14ac:dyDescent="0.25">
      <c r="A14">
        <v>72</v>
      </c>
      <c r="B14">
        <v>6</v>
      </c>
      <c r="C14">
        <v>4.0722882858095E-2</v>
      </c>
      <c r="D14">
        <f t="shared" si="0"/>
        <v>1.0201582636327047</v>
      </c>
      <c r="E14">
        <f t="shared" si="3"/>
        <v>1.2496263307024944</v>
      </c>
      <c r="F14">
        <f t="shared" si="1"/>
        <v>3.7839098723249975E-2</v>
      </c>
      <c r="G14">
        <f t="shared" si="2"/>
        <v>4.5278346246829804E-2</v>
      </c>
    </row>
    <row r="15" spans="1:7" x14ac:dyDescent="0.25">
      <c r="A15">
        <v>78</v>
      </c>
      <c r="B15">
        <v>6.5</v>
      </c>
      <c r="C15">
        <v>4.1244318840890859E-2</v>
      </c>
      <c r="D15">
        <f t="shared" si="0"/>
        <v>1.0204137978491328</v>
      </c>
      <c r="E15">
        <f t="shared" si="3"/>
        <v>1.2751359500044086</v>
      </c>
      <c r="F15">
        <f t="shared" si="1"/>
        <v>3.8100642898662107E-2</v>
      </c>
      <c r="G15">
        <f t="shared" si="2"/>
        <v>4.5756720330463185E-2</v>
      </c>
    </row>
    <row r="16" spans="1:7" x14ac:dyDescent="0.25">
      <c r="A16">
        <v>84</v>
      </c>
      <c r="B16">
        <v>7</v>
      </c>
      <c r="C16">
        <v>4.177271191351406E-2</v>
      </c>
      <c r="D16">
        <f t="shared" si="0"/>
        <v>1.0206726761864031</v>
      </c>
      <c r="E16">
        <f t="shared" si="3"/>
        <v>1.3014964225924912</v>
      </c>
      <c r="F16">
        <f t="shared" si="1"/>
        <v>3.8362503755503985E-2</v>
      </c>
      <c r="G16">
        <f t="shared" si="2"/>
        <v>4.6239139856816269E-2</v>
      </c>
    </row>
    <row r="17" spans="1:7" x14ac:dyDescent="0.25">
      <c r="A17">
        <v>90</v>
      </c>
      <c r="B17">
        <v>7.5</v>
      </c>
      <c r="C17">
        <v>4.1575748453488437E-2</v>
      </c>
      <c r="D17">
        <f t="shared" si="0"/>
        <v>1.0205761845415993</v>
      </c>
      <c r="E17">
        <f t="shared" si="3"/>
        <v>1.3282762531639856</v>
      </c>
      <c r="F17">
        <f t="shared" si="1"/>
        <v>3.8576411331382454E-2</v>
      </c>
      <c r="G17">
        <f t="shared" si="2"/>
        <v>4.6762725340699474E-2</v>
      </c>
    </row>
    <row r="18" spans="1:7" x14ac:dyDescent="0.25">
      <c r="A18">
        <v>96</v>
      </c>
      <c r="B18">
        <v>8</v>
      </c>
      <c r="C18">
        <v>4.2016900061649931E-2</v>
      </c>
      <c r="D18">
        <f t="shared" si="0"/>
        <v>1.0207922903615847</v>
      </c>
      <c r="E18">
        <f t="shared" si="3"/>
        <v>1.3558941587001689</v>
      </c>
      <c r="F18">
        <f t="shared" si="1"/>
        <v>3.8791108684510078E-2</v>
      </c>
      <c r="G18">
        <f t="shared" si="2"/>
        <v>4.7296162575399592E-2</v>
      </c>
    </row>
    <row r="19" spans="1:7" x14ac:dyDescent="0.25">
      <c r="A19">
        <v>102</v>
      </c>
      <c r="B19">
        <v>8.5</v>
      </c>
      <c r="C19">
        <v>4.2464189295315924E-2</v>
      </c>
      <c r="D19">
        <f t="shared" si="0"/>
        <v>1.021011356104973</v>
      </c>
      <c r="E19">
        <f t="shared" si="3"/>
        <v>1.3843833337092708</v>
      </c>
      <c r="F19">
        <f t="shared" si="1"/>
        <v>3.9006813548807528E-2</v>
      </c>
      <c r="G19">
        <f t="shared" si="2"/>
        <v>4.7839902939530221E-2</v>
      </c>
    </row>
    <row r="20" spans="1:7" x14ac:dyDescent="0.25">
      <c r="A20">
        <v>108</v>
      </c>
      <c r="B20">
        <v>9</v>
      </c>
      <c r="C20">
        <v>4.2917871261845431E-2</v>
      </c>
      <c r="D20">
        <f t="shared" si="0"/>
        <v>1.0212335047685448</v>
      </c>
      <c r="E20">
        <f t="shared" si="3"/>
        <v>1.4137786438270805</v>
      </c>
      <c r="F20">
        <f t="shared" si="1"/>
        <v>3.9223709244382121E-2</v>
      </c>
      <c r="G20">
        <f t="shared" si="2"/>
        <v>4.8394424121704249E-2</v>
      </c>
    </row>
    <row r="21" spans="1:7" x14ac:dyDescent="0.25">
      <c r="A21">
        <v>114</v>
      </c>
      <c r="B21">
        <v>9.5</v>
      </c>
      <c r="C21">
        <v>4.3378213688067158E-2</v>
      </c>
      <c r="D21">
        <f t="shared" si="0"/>
        <v>1.021458865392076</v>
      </c>
      <c r="E21">
        <f t="shared" si="3"/>
        <v>1.4441167294391575</v>
      </c>
      <c r="F21">
        <f t="shared" si="1"/>
        <v>3.94419543829585E-2</v>
      </c>
      <c r="G21">
        <f t="shared" si="2"/>
        <v>4.8960232079129806E-2</v>
      </c>
    </row>
    <row r="22" spans="1:7" x14ac:dyDescent="0.25">
      <c r="A22">
        <v>120</v>
      </c>
      <c r="B22">
        <v>10</v>
      </c>
      <c r="C22">
        <v>4.384549771949886E-2</v>
      </c>
      <c r="D22">
        <f t="shared" si="0"/>
        <v>1.0216875734389153</v>
      </c>
      <c r="E22">
        <f t="shared" si="3"/>
        <v>1.4754361170632353</v>
      </c>
      <c r="F22">
        <f t="shared" si="1"/>
        <v>3.9661689700565494E-2</v>
      </c>
      <c r="G22">
        <f t="shared" si="2"/>
        <v>4.9537863174020424E-2</v>
      </c>
    </row>
    <row r="23" spans="1:7" x14ac:dyDescent="0.25">
      <c r="A23">
        <v>126</v>
      </c>
      <c r="B23">
        <v>10.5</v>
      </c>
      <c r="C23">
        <v>4.4364149719187118E-2</v>
      </c>
      <c r="D23">
        <f t="shared" si="0"/>
        <v>1.0219413631511287</v>
      </c>
      <c r="E23">
        <f t="shared" si="3"/>
        <v>1.507809196714011</v>
      </c>
      <c r="F23">
        <f t="shared" si="1"/>
        <v>3.9885135480505429E-2</v>
      </c>
      <c r="G23">
        <f t="shared" si="2"/>
        <v>4.9343688071377789E-2</v>
      </c>
    </row>
    <row r="24" spans="1:7" x14ac:dyDescent="0.25">
      <c r="A24">
        <v>132</v>
      </c>
      <c r="B24">
        <v>11</v>
      </c>
      <c r="C24">
        <v>4.4850730192323551E-2</v>
      </c>
      <c r="D24">
        <f t="shared" si="0"/>
        <v>1.0221794021561594</v>
      </c>
      <c r="E24">
        <f t="shared" si="3"/>
        <v>1.5412515032626868</v>
      </c>
      <c r="F24">
        <f t="shared" si="1"/>
        <v>4.011033152558241E-2</v>
      </c>
      <c r="G24">
        <f t="shared" si="2"/>
        <v>4.9118229852998629E-2</v>
      </c>
    </row>
    <row r="25" spans="1:7" x14ac:dyDescent="0.25">
      <c r="A25">
        <v>138</v>
      </c>
      <c r="B25">
        <v>11.5</v>
      </c>
      <c r="C25">
        <v>4.5345279433913754E-2</v>
      </c>
      <c r="D25">
        <f t="shared" si="0"/>
        <v>1.0224212827567283</v>
      </c>
      <c r="E25">
        <f t="shared" si="3"/>
        <v>1.575808339016572</v>
      </c>
      <c r="F25">
        <f t="shared" si="1"/>
        <v>4.0337391872014683E-2</v>
      </c>
      <c r="G25">
        <f t="shared" si="2"/>
        <v>4.8861033098748008E-2</v>
      </c>
    </row>
    <row r="26" spans="1:7" x14ac:dyDescent="0.25">
      <c r="A26">
        <v>144</v>
      </c>
      <c r="B26">
        <v>12</v>
      </c>
      <c r="C26">
        <v>4.5848147127013128E-2</v>
      </c>
      <c r="D26">
        <f t="shared" si="0"/>
        <v>1.0226671731932209</v>
      </c>
      <c r="E26">
        <f t="shared" si="3"/>
        <v>1.6115274595563824</v>
      </c>
      <c r="F26">
        <f t="shared" si="1"/>
        <v>4.0566425876509049E-2</v>
      </c>
      <c r="G26">
        <f t="shared" si="2"/>
        <v>4.8571627775411352E-2</v>
      </c>
    </row>
    <row r="27" spans="1:7" x14ac:dyDescent="0.25">
      <c r="A27">
        <v>150</v>
      </c>
      <c r="B27">
        <v>12.5</v>
      </c>
      <c r="C27">
        <v>4.6359701770817496E-2</v>
      </c>
      <c r="D27">
        <f t="shared" si="0"/>
        <v>1.0229172506956843</v>
      </c>
      <c r="E27">
        <f t="shared" si="3"/>
        <v>1.6484592383500152</v>
      </c>
      <c r="F27">
        <f t="shared" si="1"/>
        <v>4.0797539885848E-2</v>
      </c>
      <c r="G27">
        <f t="shared" si="2"/>
        <v>4.824952851808284E-2</v>
      </c>
    </row>
    <row r="28" spans="1:7" x14ac:dyDescent="0.25">
      <c r="A28">
        <v>156</v>
      </c>
      <c r="B28">
        <v>13</v>
      </c>
      <c r="C28">
        <v>4.6880331969843647E-2</v>
      </c>
      <c r="D28">
        <f t="shared" si="0"/>
        <v>1.023171702095911</v>
      </c>
      <c r="E28">
        <f t="shared" si="3"/>
        <v>1.6866568447383141</v>
      </c>
      <c r="F28">
        <f t="shared" si="1"/>
        <v>4.1030838569103834E-2</v>
      </c>
      <c r="G28">
        <f t="shared" si="2"/>
        <v>4.7894233863571944E-2</v>
      </c>
    </row>
    <row r="29" spans="1:7" x14ac:dyDescent="0.25">
      <c r="A29">
        <v>162</v>
      </c>
      <c r="B29">
        <v>13.5</v>
      </c>
      <c r="C29">
        <v>4.7410447829774993E-2</v>
      </c>
      <c r="D29">
        <f t="shared" si="0"/>
        <v>1.0234307244898284</v>
      </c>
      <c r="E29">
        <f t="shared" si="3"/>
        <v>1.7261764365762609</v>
      </c>
      <c r="F29">
        <f t="shared" si="1"/>
        <v>4.1266426003732981E-2</v>
      </c>
      <c r="G29">
        <f t="shared" si="2"/>
        <v>4.7505225431881515E-2</v>
      </c>
    </row>
    <row r="30" spans="1:7" x14ac:dyDescent="0.25">
      <c r="A30">
        <v>168</v>
      </c>
      <c r="B30">
        <v>14</v>
      </c>
      <c r="C30">
        <v>4.7950482470378253E-2</v>
      </c>
      <c r="D30">
        <f t="shared" si="0"/>
        <v>1.0236945259550714</v>
      </c>
      <c r="E30">
        <f t="shared" si="3"/>
        <v>1.7670773689557497</v>
      </c>
      <c r="F30">
        <f t="shared" si="1"/>
        <v>4.150440658106791E-2</v>
      </c>
      <c r="G30">
        <f t="shared" si="2"/>
        <v>4.7081967051427309E-2</v>
      </c>
    </row>
    <row r="31" spans="1:7" x14ac:dyDescent="0.25">
      <c r="A31">
        <v>174</v>
      </c>
      <c r="B31">
        <v>14.5</v>
      </c>
      <c r="C31">
        <v>4.8500893667190681E-2</v>
      </c>
      <c r="D31">
        <f t="shared" si="0"/>
        <v>1.0239633263292152</v>
      </c>
      <c r="E31">
        <f t="shared" si="3"/>
        <v>1.8094224205970073</v>
      </c>
      <c r="F31">
        <f t="shared" si="1"/>
        <v>4.1744885779044116E-2</v>
      </c>
      <c r="G31">
        <f t="shared" si="2"/>
        <v>4.6623903823242996E-2</v>
      </c>
    </row>
    <row r="32" spans="1:7" x14ac:dyDescent="0.25">
      <c r="A32">
        <v>180</v>
      </c>
      <c r="B32">
        <v>15</v>
      </c>
      <c r="C32">
        <v>4.9062165634888411E-2</v>
      </c>
      <c r="D32">
        <f t="shared" si="0"/>
        <v>1.0242373580547082</v>
      </c>
      <c r="E32">
        <f t="shared" si="3"/>
        <v>1.8532780396772337</v>
      </c>
      <c r="F32">
        <f t="shared" si="1"/>
        <v>4.1987970837642496E-2</v>
      </c>
      <c r="G32">
        <f t="shared" si="2"/>
        <v>4.6130461118952582E-2</v>
      </c>
    </row>
    <row r="33" spans="1:7" x14ac:dyDescent="0.25">
      <c r="A33">
        <v>186</v>
      </c>
      <c r="B33">
        <v>15.5</v>
      </c>
      <c r="C33">
        <v>4.9634810966895593E-2</v>
      </c>
      <c r="D33">
        <f t="shared" si="0"/>
        <v>1.0245168670973142</v>
      </c>
      <c r="E33">
        <f t="shared" si="3"/>
        <v>1.8987146110703714</v>
      </c>
      <c r="F33">
        <f t="shared" si="1"/>
        <v>4.223377136382056E-2</v>
      </c>
      <c r="G33">
        <f t="shared" si="2"/>
        <v>4.5601043506762196E-2</v>
      </c>
    </row>
    <row r="34" spans="1:7" x14ac:dyDescent="0.25">
      <c r="A34">
        <v>192</v>
      </c>
      <c r="B34">
        <v>16</v>
      </c>
      <c r="C34">
        <v>5.0219372747400737E-2</v>
      </c>
      <c r="D34">
        <f t="shared" si="0"/>
        <v>1.0248021139456147</v>
      </c>
      <c r="E34">
        <f t="shared" si="3"/>
        <v>1.9458067472043423</v>
      </c>
      <c r="F34">
        <f t="shared" si="1"/>
        <v>4.2482399886482058E-2</v>
      </c>
      <c r="G34">
        <f t="shared" si="2"/>
        <v>4.5035033599140295E-2</v>
      </c>
    </row>
    <row r="35" spans="1:7" x14ac:dyDescent="0.25">
      <c r="A35">
        <v>198</v>
      </c>
      <c r="B35">
        <v>16.5</v>
      </c>
      <c r="C35">
        <v>5.0816426853961927E-2</v>
      </c>
      <c r="D35">
        <f t="shared" si="0"/>
        <v>1.0250933747000621</v>
      </c>
      <c r="E35">
        <f t="shared" si="3"/>
        <v>1.99463360500585</v>
      </c>
      <c r="F35">
        <f t="shared" si="1"/>
        <v>4.2733972377578811E-2</v>
      </c>
      <c r="G35">
        <f t="shared" si="2"/>
        <v>4.4431790815208316E-2</v>
      </c>
    </row>
    <row r="36" spans="1:7" x14ac:dyDescent="0.25">
      <c r="A36">
        <v>204</v>
      </c>
      <c r="B36">
        <v>17</v>
      </c>
      <c r="C36">
        <v>5.1426584471093051E-2</v>
      </c>
      <c r="D36">
        <f t="shared" si="0"/>
        <v>1.0253909422610934</v>
      </c>
      <c r="E36">
        <f t="shared" si="3"/>
        <v>2.0452792317025899</v>
      </c>
      <c r="F36">
        <f t="shared" si="1"/>
        <v>4.2988608752210222E-2</v>
      </c>
      <c r="G36">
        <f t="shared" si="2"/>
        <v>4.3790650050126612E-2</v>
      </c>
    </row>
    <row r="37" spans="1:7" x14ac:dyDescent="0.25">
      <c r="A37">
        <v>210</v>
      </c>
      <c r="B37">
        <v>17.5</v>
      </c>
      <c r="C37">
        <v>5.2050494837731609E-2</v>
      </c>
      <c r="D37">
        <f t="shared" si="0"/>
        <v>1.0256951276269823</v>
      </c>
      <c r="E37">
        <f t="shared" si="3"/>
        <v>2.0978329425940041</v>
      </c>
      <c r="F37">
        <f t="shared" si="1"/>
        <v>4.3246433358263392E-2</v>
      </c>
      <c r="G37">
        <f t="shared" si="2"/>
        <v>4.3110920242949602E-2</v>
      </c>
    </row>
    <row r="38" spans="1:7" x14ac:dyDescent="0.25">
      <c r="A38">
        <v>216</v>
      </c>
      <c r="B38">
        <v>18</v>
      </c>
      <c r="C38">
        <v>5.2688848254411225E-2</v>
      </c>
      <c r="D38">
        <f t="shared" si="0"/>
        <v>1.0260062613134537</v>
      </c>
      <c r="E38">
        <f t="shared" si="3"/>
        <v>2.1523897342910754</v>
      </c>
      <c r="F38">
        <f t="shared" si="1"/>
        <v>4.3507575464463377E-2</v>
      </c>
      <c r="G38">
        <f t="shared" si="2"/>
        <v>4.2391882833502148E-2</v>
      </c>
    </row>
    <row r="39" spans="1:7" x14ac:dyDescent="0.25">
      <c r="A39">
        <v>222</v>
      </c>
      <c r="B39">
        <v>18.5</v>
      </c>
      <c r="C39">
        <v>5.3342379379218041E-2</v>
      </c>
      <c r="D39">
        <f t="shared" si="0"/>
        <v>1.0263246949085938</v>
      </c>
      <c r="E39">
        <f t="shared" si="3"/>
        <v>2.2090507373706774</v>
      </c>
      <c r="F39">
        <f t="shared" si="1"/>
        <v>4.3772169754523249E-2</v>
      </c>
      <c r="G39">
        <f t="shared" si="2"/>
        <v>4.1632790097798633E-2</v>
      </c>
    </row>
    <row r="40" spans="1:7" x14ac:dyDescent="0.25">
      <c r="A40">
        <v>228</v>
      </c>
      <c r="B40">
        <v>19</v>
      </c>
      <c r="C40">
        <v>5.4011870845482646E-2</v>
      </c>
      <c r="D40">
        <f t="shared" si="0"/>
        <v>1.0266508027783754</v>
      </c>
      <c r="E40">
        <f t="shared" si="3"/>
        <v>2.2679237128997682</v>
      </c>
      <c r="F40">
        <f t="shared" si="1"/>
        <v>4.4040356834276428E-2</v>
      </c>
      <c r="G40">
        <f t="shared" si="2"/>
        <v>4.08328633503654E-2</v>
      </c>
    </row>
    <row r="41" spans="1:7" x14ac:dyDescent="0.25">
      <c r="A41">
        <v>234</v>
      </c>
      <c r="B41">
        <v>19.5</v>
      </c>
      <c r="C41">
        <v>5.4698157238376233E-2</v>
      </c>
      <c r="D41">
        <f t="shared" si="0"/>
        <v>1.0269849839400653</v>
      </c>
      <c r="E41">
        <f t="shared" si="3"/>
        <v>2.3291235978696618</v>
      </c>
      <c r="F41">
        <f t="shared" si="1"/>
        <v>4.4312283758148885E-2</v>
      </c>
      <c r="G41">
        <f t="shared" si="2"/>
        <v>3.9991291000511797E-2</v>
      </c>
    </row>
    <row r="42" spans="1:7" x14ac:dyDescent="0.25">
      <c r="A42">
        <v>240</v>
      </c>
      <c r="B42">
        <v>20</v>
      </c>
      <c r="C42">
        <v>5.5402129472780892E-2</v>
      </c>
      <c r="D42">
        <f t="shared" si="0"/>
        <v>1.0273276641231759</v>
      </c>
      <c r="E42">
        <f t="shared" si="3"/>
        <v>2.3927731052536068</v>
      </c>
      <c r="F42">
        <f t="shared" si="1"/>
        <v>4.4588104581046339E-2</v>
      </c>
      <c r="G42">
        <f t="shared" si="2"/>
        <v>3.9107226448115595E-2</v>
      </c>
    </row>
    <row r="43" spans="1:7" x14ac:dyDescent="0.25">
      <c r="A43">
        <v>246</v>
      </c>
      <c r="B43">
        <v>20.5</v>
      </c>
      <c r="C43">
        <v>4.0506575897746755E-2</v>
      </c>
      <c r="D43">
        <f t="shared" si="0"/>
        <v>1.0200522417492874</v>
      </c>
      <c r="E43">
        <f t="shared" si="3"/>
        <v>2.4407535700113452</v>
      </c>
      <c r="F43">
        <f t="shared" si="1"/>
        <v>4.4488364869562202E-2</v>
      </c>
      <c r="G43">
        <f t="shared" si="2"/>
        <v>3.8962050391988523E-2</v>
      </c>
    </row>
    <row r="44" spans="1:7" x14ac:dyDescent="0.25">
      <c r="A44">
        <v>252</v>
      </c>
      <c r="B44">
        <v>21</v>
      </c>
      <c r="C44">
        <v>4.0370025246832419E-2</v>
      </c>
      <c r="D44">
        <f t="shared" si="0"/>
        <v>1.0199853063877109</v>
      </c>
      <c r="E44">
        <f t="shared" si="3"/>
        <v>2.489532777924921</v>
      </c>
      <c r="F44">
        <f t="shared" si="1"/>
        <v>4.4390119962206986E-2</v>
      </c>
      <c r="G44">
        <f t="shared" si="2"/>
        <v>3.8823711533723104E-2</v>
      </c>
    </row>
    <row r="45" spans="1:7" x14ac:dyDescent="0.25">
      <c r="A45">
        <v>258</v>
      </c>
      <c r="B45">
        <v>21.5</v>
      </c>
      <c r="C45">
        <v>4.0231762981836727E-2</v>
      </c>
      <c r="D45">
        <f t="shared" si="0"/>
        <v>1.0199175275392793</v>
      </c>
      <c r="E45">
        <f t="shared" si="3"/>
        <v>2.5391181155891793</v>
      </c>
      <c r="F45">
        <f t="shared" si="1"/>
        <v>4.4293225445510842E-2</v>
      </c>
      <c r="G45">
        <f t="shared" si="2"/>
        <v>3.8692293496107366E-2</v>
      </c>
    </row>
    <row r="46" spans="1:7" x14ac:dyDescent="0.25">
      <c r="A46">
        <v>264</v>
      </c>
      <c r="B46">
        <v>22</v>
      </c>
      <c r="C46">
        <v>4.0091770781229163E-2</v>
      </c>
      <c r="D46">
        <f t="shared" si="0"/>
        <v>1.0198488960533463</v>
      </c>
      <c r="E46">
        <f t="shared" si="3"/>
        <v>2.5895168071326773</v>
      </c>
      <c r="F46">
        <f t="shared" si="1"/>
        <v>4.4197549620466292E-2</v>
      </c>
      <c r="G46">
        <f t="shared" si="2"/>
        <v>3.8567880944451627E-2</v>
      </c>
    </row>
    <row r="47" spans="1:7" x14ac:dyDescent="0.25">
      <c r="A47">
        <v>270</v>
      </c>
      <c r="B47">
        <v>22.5</v>
      </c>
      <c r="C47">
        <v>3.9950030594598784E-2</v>
      </c>
      <c r="D47">
        <f t="shared" si="0"/>
        <v>1.0197794029076086</v>
      </c>
      <c r="E47">
        <f t="shared" si="3"/>
        <v>2.6407359033969788</v>
      </c>
      <c r="F47">
        <f t="shared" si="1"/>
        <v>4.4102972094633541E-2</v>
      </c>
      <c r="G47">
        <f t="shared" si="2"/>
        <v>3.8450559579155108E-2</v>
      </c>
    </row>
    <row r="48" spans="1:7" x14ac:dyDescent="0.25">
      <c r="A48">
        <v>276</v>
      </c>
      <c r="B48">
        <v>23</v>
      </c>
      <c r="C48">
        <v>3.980652466512713E-2</v>
      </c>
      <c r="D48">
        <f t="shared" si="0"/>
        <v>1.0197090392190937</v>
      </c>
      <c r="E48">
        <f t="shared" si="3"/>
        <v>2.6927822708842988</v>
      </c>
      <c r="F48">
        <f t="shared" si="1"/>
        <v>4.4009382558503507E-2</v>
      </c>
      <c r="G48">
        <f t="shared" si="2"/>
        <v>3.8340416127335741E-2</v>
      </c>
    </row>
    <row r="49" spans="1:7" x14ac:dyDescent="0.25">
      <c r="A49">
        <v>282</v>
      </c>
      <c r="B49">
        <v>23.5</v>
      </c>
      <c r="C49">
        <v>3.9661235552626017E-2</v>
      </c>
      <c r="D49">
        <f t="shared" si="0"/>
        <v>1.0196377962554282</v>
      </c>
      <c r="E49">
        <f t="shared" si="3"/>
        <v>2.745662580480154</v>
      </c>
      <c r="F49">
        <f t="shared" si="1"/>
        <v>4.391667971866875E-2</v>
      </c>
      <c r="G49">
        <f t="shared" si="2"/>
        <v>3.8237538333494969E-2</v>
      </c>
    </row>
    <row r="50" spans="1:7" x14ac:dyDescent="0.25">
      <c r="A50">
        <v>288</v>
      </c>
      <c r="B50">
        <v>24</v>
      </c>
      <c r="C50">
        <v>3.9514146157092256E-2</v>
      </c>
      <c r="D50">
        <f t="shared" si="0"/>
        <v>1.0195656654463665</v>
      </c>
      <c r="E50">
        <f t="shared" si="3"/>
        <v>2.7993832959584362</v>
      </c>
      <c r="F50">
        <f t="shared" si="1"/>
        <v>4.3824770364931487E-2</v>
      </c>
      <c r="G50">
        <f t="shared" si="2"/>
        <v>3.8142014949196001E-2</v>
      </c>
    </row>
    <row r="51" spans="1:7" x14ac:dyDescent="0.25">
      <c r="A51">
        <v>294</v>
      </c>
      <c r="B51">
        <v>24.5</v>
      </c>
      <c r="C51">
        <v>3.9365239742803926E-2</v>
      </c>
      <c r="D51">
        <f t="shared" si="0"/>
        <v>1.0194926383955913</v>
      </c>
      <c r="E51">
        <f t="shared" si="3"/>
        <v>2.8539506622772128</v>
      </c>
      <c r="F51">
        <f t="shared" si="1"/>
        <v>4.3733568552211999E-2</v>
      </c>
      <c r="G51">
        <f t="shared" si="2"/>
        <v>3.8053935721723997E-2</v>
      </c>
    </row>
    <row r="52" spans="1:7" x14ac:dyDescent="0.25">
      <c r="A52">
        <v>300</v>
      </c>
      <c r="B52">
        <v>25</v>
      </c>
      <c r="C52">
        <v>3.9214499962907379E-2</v>
      </c>
      <c r="D52">
        <f t="shared" si="0"/>
        <v>1.0194187068927603</v>
      </c>
      <c r="E52">
        <f t="shared" si="3"/>
        <v>2.9093706936743731</v>
      </c>
      <c r="F52">
        <f t="shared" si="1"/>
        <v>4.3642994881184505E-2</v>
      </c>
      <c r="G52">
        <f t="shared" si="2"/>
        <v>3.7973391381707078E-2</v>
      </c>
    </row>
    <row r="53" spans="1:7" x14ac:dyDescent="0.25">
      <c r="A53">
        <v>306</v>
      </c>
      <c r="B53">
        <v>25.5</v>
      </c>
      <c r="C53">
        <v>3.9061910884501172E-2</v>
      </c>
      <c r="D53">
        <f t="shared" si="0"/>
        <v>1.0193438629258045</v>
      </c>
      <c r="E53">
        <f t="shared" si="3"/>
        <v>2.9656491615731628</v>
      </c>
      <c r="F53">
        <f t="shared" si="1"/>
        <v>4.3552975864093568E-2</v>
      </c>
      <c r="G53">
        <f t="shared" si="2"/>
        <v>3.7900473629671971E-2</v>
      </c>
    </row>
    <row r="54" spans="1:7" x14ac:dyDescent="0.25">
      <c r="A54">
        <v>312</v>
      </c>
      <c r="B54">
        <v>26</v>
      </c>
      <c r="C54">
        <v>3.8907457014201619E-2</v>
      </c>
      <c r="D54">
        <f t="shared" si="0"/>
        <v>1.0192680986934701</v>
      </c>
      <c r="E54">
        <f t="shared" si="3"/>
        <v>3.0227915823085616</v>
      </c>
      <c r="F54">
        <f t="shared" si="1"/>
        <v>4.3463443364283538E-2</v>
      </c>
      <c r="G54">
        <f t="shared" si="2"/>
        <v>3.7835275121509859E-2</v>
      </c>
    </row>
    <row r="55" spans="1:7" x14ac:dyDescent="0.25">
      <c r="A55">
        <v>318</v>
      </c>
      <c r="B55">
        <v>26.5</v>
      </c>
      <c r="C55">
        <v>3.8751123324145542E-2</v>
      </c>
      <c r="D55">
        <f t="shared" si="0"/>
        <v>1.0191914066180825</v>
      </c>
      <c r="E55">
        <f t="shared" si="3"/>
        <v>3.080803204686362</v>
      </c>
      <c r="F55">
        <f t="shared" si="1"/>
        <v>4.337433409971081E-2</v>
      </c>
      <c r="G55">
        <f t="shared" si="2"/>
        <v>3.7777889452827784E-2</v>
      </c>
    </row>
    <row r="56" spans="1:7" x14ac:dyDescent="0.25">
      <c r="A56">
        <v>324</v>
      </c>
      <c r="B56">
        <v>27</v>
      </c>
      <c r="C56">
        <v>3.8592895278436234E-2</v>
      </c>
      <c r="D56">
        <f t="shared" si="0"/>
        <v>1.0191137793585348</v>
      </c>
      <c r="E56">
        <f t="shared" si="3"/>
        <v>3.1396889973878039</v>
      </c>
      <c r="F56">
        <f t="shared" si="1"/>
        <v>4.3285589202145758E-2</v>
      </c>
      <c r="G56">
        <f t="shared" si="2"/>
        <v>3.772841114216563E-2</v>
      </c>
    </row>
    <row r="57" spans="1:7" x14ac:dyDescent="0.25">
      <c r="A57">
        <v>330</v>
      </c>
      <c r="B57">
        <v>27.5</v>
      </c>
      <c r="C57">
        <v>3.8432758859973992E-2</v>
      </c>
      <c r="D57">
        <f t="shared" si="0"/>
        <v>1.0190352098234752</v>
      </c>
      <c r="E57">
        <f t="shared" si="3"/>
        <v>3.1994536362335371</v>
      </c>
      <c r="F57">
        <f t="shared" si="1"/>
        <v>4.3197153824981793E-2</v>
      </c>
      <c r="G57">
        <f t="shared" si="2"/>
        <v>3.7686935613053807E-2</v>
      </c>
    </row>
    <row r="58" spans="1:7" x14ac:dyDescent="0.25">
      <c r="A58">
        <v>336</v>
      </c>
      <c r="B58">
        <v>28</v>
      </c>
      <c r="C58">
        <v>3.8270700597698326E-2</v>
      </c>
      <c r="D58">
        <f t="shared" si="0"/>
        <v>1.0189556911847042</v>
      </c>
      <c r="E58">
        <f t="shared" si="3"/>
        <v>3.260101491321759</v>
      </c>
      <c r="F58">
        <f t="shared" si="1"/>
        <v>4.3108976793579945E-2</v>
      </c>
      <c r="G58">
        <f t="shared" si="2"/>
        <v>3.7653559174890328E-2</v>
      </c>
    </row>
    <row r="59" spans="1:7" x14ac:dyDescent="0.25">
      <c r="A59">
        <v>342</v>
      </c>
      <c r="B59">
        <v>28.5</v>
      </c>
      <c r="C59">
        <v>3.8106707594142142E-2</v>
      </c>
      <c r="D59">
        <f t="shared" si="0"/>
        <v>1.0188752168907349</v>
      </c>
      <c r="E59">
        <f t="shared" si="3"/>
        <v>3.3216366140562656</v>
      </c>
      <c r="F59">
        <f t="shared" si="1"/>
        <v>4.3021010292924711E-2</v>
      </c>
      <c r="G59">
        <f t="shared" si="2"/>
        <v>3.7628379002620616E-2</v>
      </c>
    </row>
    <row r="60" spans="1:7" x14ac:dyDescent="0.25">
      <c r="A60">
        <v>348</v>
      </c>
      <c r="B60">
        <v>29</v>
      </c>
      <c r="C60">
        <v>3.7940767553330312E-2</v>
      </c>
      <c r="D60">
        <f t="shared" si="0"/>
        <v>1.0187937806805312</v>
      </c>
      <c r="E60">
        <f t="shared" si="3"/>
        <v>3.3840627240812613</v>
      </c>
      <c r="F60">
        <f t="shared" si="1"/>
        <v>4.2933209588096988E-2</v>
      </c>
      <c r="G60">
        <f t="shared" si="2"/>
        <v>3.7611493115195405E-2</v>
      </c>
    </row>
    <row r="61" spans="1:7" x14ac:dyDescent="0.25">
      <c r="A61">
        <v>354</v>
      </c>
      <c r="B61">
        <v>29.5</v>
      </c>
      <c r="C61">
        <v>3.7772868808954474E-2</v>
      </c>
      <c r="D61">
        <f t="shared" si="0"/>
        <v>1.0187113765973925</v>
      </c>
      <c r="E61">
        <f t="shared" si="3"/>
        <v>3.447383196140744</v>
      </c>
      <c r="F61">
        <f t="shared" si="1"/>
        <v>4.2845532773669648E-2</v>
      </c>
      <c r="G61">
        <f t="shared" si="2"/>
        <v>3.7603000352794291E-2</v>
      </c>
    </row>
    <row r="62" spans="1:7" x14ac:dyDescent="0.25">
      <c r="A62">
        <v>360</v>
      </c>
      <c r="B62">
        <v>30</v>
      </c>
      <c r="C62">
        <v>3.7603000352794291E-2</v>
      </c>
      <c r="D62">
        <f t="shared" si="0"/>
        <v>1.0186279990029699</v>
      </c>
      <c r="E62">
        <f t="shared" si="3"/>
        <v>3.5116010468813088</v>
      </c>
      <c r="F62">
        <f t="shared" si="1"/>
        <v>4.2757940548655338E-2</v>
      </c>
      <c r="G62">
        <f t="shared" si="2"/>
        <v>3.7603000352794291E-2</v>
      </c>
    </row>
    <row r="63" spans="1:7" x14ac:dyDescent="0.25">
      <c r="A63">
        <v>366</v>
      </c>
      <c r="B63">
        <v>30.5</v>
      </c>
      <c r="C63" s="7">
        <f>C62</f>
        <v>3.7603000352794291E-2</v>
      </c>
      <c r="D63">
        <f t="shared" si="0"/>
        <v>1.0186279990029699</v>
      </c>
      <c r="E63">
        <f t="shared" ref="E63:E82" si="4">E62*D63</f>
        <v>3.5770151476814416</v>
      </c>
      <c r="F63">
        <f t="shared" ref="F63:F82" si="5">E63^(1/B63)-1</f>
        <v>4.2673227199179431E-2</v>
      </c>
    </row>
    <row r="64" spans="1:7" x14ac:dyDescent="0.25">
      <c r="A64">
        <v>372</v>
      </c>
      <c r="B64">
        <v>31</v>
      </c>
      <c r="C64" s="7">
        <f t="shared" ref="C64:C82" si="6">C63</f>
        <v>3.7603000352794291E-2</v>
      </c>
      <c r="D64">
        <f t="shared" si="0"/>
        <v>1.0186279990029699</v>
      </c>
      <c r="E64">
        <f t="shared" si="4"/>
        <v>3.6436477822860596</v>
      </c>
      <c r="F64">
        <f t="shared" si="5"/>
        <v>4.2591253091065928E-2</v>
      </c>
    </row>
    <row r="65" spans="1:6" x14ac:dyDescent="0.25">
      <c r="A65">
        <v>378</v>
      </c>
      <c r="B65">
        <v>31.5</v>
      </c>
      <c r="C65" s="7">
        <f t="shared" si="6"/>
        <v>3.7603000352794291E-2</v>
      </c>
      <c r="D65">
        <f t="shared" si="0"/>
        <v>1.0186279990029699</v>
      </c>
      <c r="E65">
        <f t="shared" si="4"/>
        <v>3.7115216495416576</v>
      </c>
      <c r="F65">
        <f t="shared" si="5"/>
        <v>4.2511887476688104E-2</v>
      </c>
    </row>
    <row r="66" spans="1:6" x14ac:dyDescent="0.25">
      <c r="A66">
        <v>384</v>
      </c>
      <c r="B66">
        <v>32</v>
      </c>
      <c r="C66" s="7">
        <f t="shared" si="6"/>
        <v>3.7603000352794291E-2</v>
      </c>
      <c r="D66">
        <f t="shared" si="0"/>
        <v>1.0186279990029699</v>
      </c>
      <c r="E66">
        <f t="shared" si="4"/>
        <v>3.7806598711288206</v>
      </c>
      <c r="F66">
        <f t="shared" si="5"/>
        <v>4.2435007799097368E-2</v>
      </c>
    </row>
    <row r="67" spans="1:6" x14ac:dyDescent="0.25">
      <c r="A67">
        <v>390</v>
      </c>
      <c r="B67">
        <v>32.5</v>
      </c>
      <c r="C67" s="7">
        <f t="shared" si="6"/>
        <v>3.7603000352794291E-2</v>
      </c>
      <c r="D67">
        <f t="shared" si="0"/>
        <v>1.0186279990029699</v>
      </c>
      <c r="E67">
        <f t="shared" si="4"/>
        <v>3.8510859994387765</v>
      </c>
      <c r="F67">
        <f t="shared" si="5"/>
        <v>4.2360499060533074E-2</v>
      </c>
    </row>
    <row r="68" spans="1:6" x14ac:dyDescent="0.25">
      <c r="A68">
        <v>396</v>
      </c>
      <c r="B68">
        <v>33</v>
      </c>
      <c r="C68" s="7">
        <f t="shared" si="6"/>
        <v>3.7603000352794291E-2</v>
      </c>
      <c r="D68">
        <f t="shared" ref="D68:D82" si="7">(1+C68)^0.5</f>
        <v>1.0186279990029699</v>
      </c>
      <c r="E68">
        <f t="shared" si="4"/>
        <v>3.9228240255966731</v>
      </c>
      <c r="F68">
        <f t="shared" si="5"/>
        <v>4.2288253248471186E-2</v>
      </c>
    </row>
    <row r="69" spans="1:6" x14ac:dyDescent="0.25">
      <c r="A69">
        <v>402</v>
      </c>
      <c r="B69">
        <v>33.5</v>
      </c>
      <c r="C69" s="7">
        <f t="shared" si="6"/>
        <v>3.7603000352794291E-2</v>
      </c>
      <c r="D69">
        <f t="shared" si="7"/>
        <v>1.0186279990029699</v>
      </c>
      <c r="E69">
        <f t="shared" si="4"/>
        <v>3.9958983876343139</v>
      </c>
      <c r="F69">
        <f t="shared" si="5"/>
        <v>4.2218168813182633E-2</v>
      </c>
    </row>
    <row r="70" spans="1:6" x14ac:dyDescent="0.25">
      <c r="A70">
        <v>408</v>
      </c>
      <c r="B70">
        <v>34</v>
      </c>
      <c r="C70" s="7">
        <f t="shared" si="6"/>
        <v>3.7603000352794291E-2</v>
      </c>
      <c r="D70">
        <f t="shared" si="7"/>
        <v>1.0186279990029699</v>
      </c>
      <c r="E70">
        <f t="shared" si="4"/>
        <v>4.0703339788151345</v>
      </c>
      <c r="F70">
        <f t="shared" si="5"/>
        <v>4.2150150191492042E-2</v>
      </c>
    </row>
    <row r="71" spans="1:6" x14ac:dyDescent="0.25">
      <c r="A71">
        <v>414</v>
      </c>
      <c r="B71">
        <v>34.5</v>
      </c>
      <c r="C71" s="7">
        <f t="shared" si="6"/>
        <v>3.7603000352794291E-2</v>
      </c>
      <c r="D71">
        <f t="shared" si="7"/>
        <v>1.0186279990029699</v>
      </c>
      <c r="E71">
        <f t="shared" si="4"/>
        <v>4.146156156114257</v>
      </c>
      <c r="F71">
        <f t="shared" si="5"/>
        <v>4.208410737203705E-2</v>
      </c>
    </row>
    <row r="72" spans="1:6" x14ac:dyDescent="0.25">
      <c r="A72">
        <v>420</v>
      </c>
      <c r="B72">
        <v>35</v>
      </c>
      <c r="C72" s="7">
        <f t="shared" si="6"/>
        <v>3.7603000352794291E-2</v>
      </c>
      <c r="D72">
        <f t="shared" si="7"/>
        <v>1.0186279990029699</v>
      </c>
      <c r="E72">
        <f t="shared" si="4"/>
        <v>4.2233907488565103</v>
      </c>
      <c r="F72">
        <f t="shared" si="5"/>
        <v>4.2019955497869077E-2</v>
      </c>
    </row>
    <row r="73" spans="1:6" x14ac:dyDescent="0.25">
      <c r="A73">
        <v>426</v>
      </c>
      <c r="B73">
        <v>35.5</v>
      </c>
      <c r="C73" s="7">
        <f t="shared" si="6"/>
        <v>3.7603000352794291E-2</v>
      </c>
      <c r="D73">
        <f t="shared" si="7"/>
        <v>1.0186279990029699</v>
      </c>
      <c r="E73">
        <f t="shared" si="4"/>
        <v>4.3020640675153619</v>
      </c>
      <c r="F73">
        <f t="shared" si="5"/>
        <v>4.195761450270874E-2</v>
      </c>
    </row>
    <row r="74" spans="1:6" x14ac:dyDescent="0.25">
      <c r="A74">
        <v>432</v>
      </c>
      <c r="B74">
        <v>36</v>
      </c>
      <c r="C74" s="7">
        <f t="shared" si="6"/>
        <v>3.7603000352794291E-2</v>
      </c>
      <c r="D74">
        <f t="shared" si="7"/>
        <v>1.0186279990029699</v>
      </c>
      <c r="E74">
        <f t="shared" si="4"/>
        <v>4.3822029126757505</v>
      </c>
      <c r="F74">
        <f t="shared" si="5"/>
        <v>4.189700877757474E-2</v>
      </c>
    </row>
    <row r="75" spans="1:6" x14ac:dyDescent="0.25">
      <c r="A75">
        <v>438</v>
      </c>
      <c r="B75">
        <v>36.5</v>
      </c>
      <c r="C75" s="7">
        <f t="shared" si="6"/>
        <v>3.7603000352794291E-2</v>
      </c>
      <c r="D75">
        <f t="shared" si="7"/>
        <v>1.0186279990029699</v>
      </c>
      <c r="E75">
        <f t="shared" si="4"/>
        <v>4.4638345841638856</v>
      </c>
      <c r="F75">
        <f t="shared" si="5"/>
        <v>4.1838066864869017E-2</v>
      </c>
    </row>
    <row r="76" spans="1:6" x14ac:dyDescent="0.25">
      <c r="A76">
        <v>444</v>
      </c>
      <c r="B76">
        <v>37</v>
      </c>
      <c r="C76" s="7">
        <f t="shared" si="6"/>
        <v>3.7603000352794291E-2</v>
      </c>
      <c r="D76">
        <f t="shared" si="7"/>
        <v>1.0186279990029699</v>
      </c>
      <c r="E76">
        <f t="shared" si="4"/>
        <v>4.5469868903471129</v>
      </c>
      <c r="F76">
        <f t="shared" si="5"/>
        <v>4.1780721177316238E-2</v>
      </c>
    </row>
    <row r="77" spans="1:6" x14ac:dyDescent="0.25">
      <c r="A77">
        <v>450</v>
      </c>
      <c r="B77">
        <v>37.5</v>
      </c>
      <c r="C77" s="7">
        <f t="shared" si="6"/>
        <v>3.7603000352794291E-2</v>
      </c>
      <c r="D77">
        <f t="shared" si="7"/>
        <v>1.0186279990029699</v>
      </c>
      <c r="E77">
        <f t="shared" si="4"/>
        <v>4.6316881576070159</v>
      </c>
      <c r="F77">
        <f t="shared" si="5"/>
        <v>4.1724907739430606E-2</v>
      </c>
    </row>
    <row r="78" spans="1:6" x14ac:dyDescent="0.25">
      <c r="A78">
        <v>456</v>
      </c>
      <c r="B78">
        <v>38</v>
      </c>
      <c r="C78" s="7">
        <f t="shared" si="6"/>
        <v>3.7603000352794291E-2</v>
      </c>
      <c r="D78">
        <f t="shared" si="7"/>
        <v>1.0186279990029699</v>
      </c>
      <c r="E78">
        <f t="shared" si="4"/>
        <v>4.7179672399889867</v>
      </c>
      <c r="F78">
        <f t="shared" si="5"/>
        <v>4.1670565949435412E-2</v>
      </c>
    </row>
    <row r="79" spans="1:6" x14ac:dyDescent="0.25">
      <c r="A79">
        <v>462</v>
      </c>
      <c r="B79">
        <v>38.5</v>
      </c>
      <c r="C79" s="7">
        <f t="shared" si="6"/>
        <v>3.7603000352794291E-2</v>
      </c>
      <c r="D79">
        <f t="shared" si="7"/>
        <v>1.0186279990029699</v>
      </c>
      <c r="E79">
        <f t="shared" si="4"/>
        <v>4.8058535290315456</v>
      </c>
      <c r="F79">
        <f t="shared" si="5"/>
        <v>4.161763835976795E-2</v>
      </c>
    </row>
    <row r="80" spans="1:6" x14ac:dyDescent="0.25">
      <c r="A80">
        <v>468</v>
      </c>
      <c r="B80">
        <v>39</v>
      </c>
      <c r="C80" s="7">
        <f t="shared" si="6"/>
        <v>3.7603000352794291E-2</v>
      </c>
      <c r="D80">
        <f t="shared" si="7"/>
        <v>1.0186279990029699</v>
      </c>
      <c r="E80">
        <f t="shared" si="4"/>
        <v>4.8953769637787641</v>
      </c>
      <c r="F80">
        <f t="shared" si="5"/>
        <v>4.156607047450267E-2</v>
      </c>
    </row>
    <row r="81" spans="1:6" x14ac:dyDescent="0.25">
      <c r="A81">
        <v>474</v>
      </c>
      <c r="B81">
        <v>39.5</v>
      </c>
      <c r="C81" s="7">
        <f t="shared" si="6"/>
        <v>3.7603000352794291E-2</v>
      </c>
      <c r="D81">
        <f t="shared" si="7"/>
        <v>1.0186279990029699</v>
      </c>
      <c r="E81">
        <f t="shared" si="4"/>
        <v>4.9865680409791961</v>
      </c>
      <c r="F81">
        <f t="shared" si="5"/>
        <v>4.1515810562187117E-2</v>
      </c>
    </row>
    <row r="82" spans="1:6" x14ac:dyDescent="0.25">
      <c r="A82">
        <v>480</v>
      </c>
      <c r="B82">
        <v>40</v>
      </c>
      <c r="C82" s="7">
        <f t="shared" si="6"/>
        <v>3.7603000352794291E-2</v>
      </c>
      <c r="D82">
        <f t="shared" si="7"/>
        <v>1.0186279990029699</v>
      </c>
      <c r="E82">
        <f t="shared" si="4"/>
        <v>5.0794578254747975</v>
      </c>
      <c r="F82">
        <f t="shared" si="5"/>
        <v>4.1466809482741951E-2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46843-963B-4A40-8BD9-94B21B34F9D6}">
  <dimension ref="A1:J72"/>
  <sheetViews>
    <sheetView workbookViewId="0">
      <selection activeCell="G13" sqref="G13"/>
    </sheetView>
  </sheetViews>
  <sheetFormatPr defaultRowHeight="15" x14ac:dyDescent="0.25"/>
  <sheetData>
    <row r="1" spans="1:10" x14ac:dyDescent="0.25">
      <c r="C1" t="s">
        <v>26</v>
      </c>
    </row>
    <row r="2" spans="1:10" x14ac:dyDescent="0.25">
      <c r="A2" t="s">
        <v>14</v>
      </c>
      <c r="B2" t="s">
        <v>24</v>
      </c>
      <c r="C2" t="s">
        <v>19</v>
      </c>
    </row>
    <row r="3" spans="1:10" x14ac:dyDescent="0.25">
      <c r="A3">
        <v>6</v>
      </c>
      <c r="B3">
        <v>0.5</v>
      </c>
      <c r="C3">
        <v>4.9497802500000132E-2</v>
      </c>
    </row>
    <row r="4" spans="1:10" x14ac:dyDescent="0.25">
      <c r="A4">
        <v>12</v>
      </c>
      <c r="B4">
        <v>1</v>
      </c>
      <c r="C4">
        <v>3.8974086231224891E-2</v>
      </c>
    </row>
    <row r="5" spans="1:10" x14ac:dyDescent="0.25">
      <c r="A5">
        <v>18</v>
      </c>
      <c r="B5">
        <v>1.5</v>
      </c>
      <c r="C5">
        <v>3.6952976093610035E-2</v>
      </c>
    </row>
    <row r="6" spans="1:10" x14ac:dyDescent="0.25">
      <c r="A6">
        <v>24</v>
      </c>
      <c r="B6">
        <v>2</v>
      </c>
      <c r="C6">
        <v>3.2056417095899903E-2</v>
      </c>
    </row>
    <row r="7" spans="1:10" x14ac:dyDescent="0.25">
      <c r="A7">
        <v>30</v>
      </c>
      <c r="B7">
        <v>2.5</v>
      </c>
      <c r="C7">
        <v>3.6316622632806217E-2</v>
      </c>
    </row>
    <row r="8" spans="1:10" x14ac:dyDescent="0.25">
      <c r="A8">
        <v>36</v>
      </c>
      <c r="B8">
        <v>3</v>
      </c>
      <c r="C8">
        <v>3.5040477822495086E-2</v>
      </c>
    </row>
    <row r="9" spans="1:10" x14ac:dyDescent="0.25">
      <c r="A9">
        <v>42</v>
      </c>
      <c r="B9">
        <v>3.5</v>
      </c>
      <c r="C9">
        <v>3.6755094476733863E-2</v>
      </c>
    </row>
    <row r="10" spans="1:10" x14ac:dyDescent="0.25">
      <c r="A10">
        <v>48</v>
      </c>
      <c r="B10">
        <v>4</v>
      </c>
      <c r="C10">
        <v>3.632079531614929E-2</v>
      </c>
      <c r="E10" s="3" t="s">
        <v>22</v>
      </c>
      <c r="F10" s="3"/>
    </row>
    <row r="11" spans="1:10" x14ac:dyDescent="0.25">
      <c r="A11">
        <v>54</v>
      </c>
      <c r="B11">
        <v>4.5</v>
      </c>
      <c r="C11">
        <v>3.58828095422421E-2</v>
      </c>
      <c r="G11" t="s">
        <v>26</v>
      </c>
    </row>
    <row r="12" spans="1:10" x14ac:dyDescent="0.25">
      <c r="A12">
        <v>60</v>
      </c>
      <c r="B12">
        <v>5</v>
      </c>
      <c r="C12">
        <v>3.5441176020696297E-2</v>
      </c>
      <c r="E12" t="s">
        <v>14</v>
      </c>
      <c r="F12" t="s">
        <v>24</v>
      </c>
      <c r="G12" t="s">
        <v>19</v>
      </c>
      <c r="H12" t="s">
        <v>17</v>
      </c>
      <c r="I12" t="s">
        <v>18</v>
      </c>
      <c r="J12" t="s">
        <v>23</v>
      </c>
    </row>
    <row r="13" spans="1:10" x14ac:dyDescent="0.25">
      <c r="A13">
        <v>66</v>
      </c>
      <c r="B13">
        <v>5.5</v>
      </c>
      <c r="C13">
        <v>4.0208106925541998E-2</v>
      </c>
      <c r="E13">
        <v>6</v>
      </c>
      <c r="F13">
        <f>E13/12</f>
        <v>0.5</v>
      </c>
      <c r="G13">
        <f>C13</f>
        <v>4.0208106925541998E-2</v>
      </c>
      <c r="H13">
        <f>1/(1+G13)^0.5</f>
        <v>0.98048258193650184</v>
      </c>
      <c r="I13">
        <f>H13</f>
        <v>0.98048258193650184</v>
      </c>
      <c r="J13">
        <f>2*(1-H13)/I13</f>
        <v>3.981186085927256E-2</v>
      </c>
    </row>
    <row r="14" spans="1:10" x14ac:dyDescent="0.25">
      <c r="A14">
        <v>72</v>
      </c>
      <c r="B14">
        <v>6</v>
      </c>
      <c r="C14">
        <v>4.0722882858095E-2</v>
      </c>
      <c r="E14">
        <v>12</v>
      </c>
      <c r="F14">
        <f t="shared" ref="F14:F72" si="0">E14/12</f>
        <v>1</v>
      </c>
      <c r="G14">
        <f t="shared" ref="G14:G62" si="1">C14</f>
        <v>4.0722882858095E-2</v>
      </c>
      <c r="H14">
        <f>H13/(1+G14)^0.5</f>
        <v>0.96110830729839813</v>
      </c>
      <c r="I14">
        <f>I13+H14</f>
        <v>1.9415908892349001</v>
      </c>
      <c r="J14">
        <f t="shared" ref="J14:J72" si="2">2*(1-H14)/I14</f>
        <v>4.0061676141184881E-2</v>
      </c>
    </row>
    <row r="15" spans="1:10" x14ac:dyDescent="0.25">
      <c r="A15">
        <v>78</v>
      </c>
      <c r="B15">
        <v>6.5</v>
      </c>
      <c r="C15">
        <v>4.1244318840890859E-2</v>
      </c>
      <c r="E15">
        <v>18</v>
      </c>
      <c r="F15">
        <f t="shared" si="0"/>
        <v>1.5</v>
      </c>
      <c r="G15">
        <f t="shared" si="1"/>
        <v>4.1244318840890859E-2</v>
      </c>
      <c r="H15">
        <f t="shared" ref="H15:H72" si="3">H14/(1+G15)^0.5</f>
        <v>0.94188094018746016</v>
      </c>
      <c r="I15">
        <f t="shared" ref="I15:I72" si="4">I14+H15</f>
        <v>2.8834718294223602</v>
      </c>
      <c r="J15">
        <f t="shared" si="2"/>
        <v>4.0311862401085231E-2</v>
      </c>
    </row>
    <row r="16" spans="1:10" x14ac:dyDescent="0.25">
      <c r="A16">
        <v>84</v>
      </c>
      <c r="B16">
        <v>7</v>
      </c>
      <c r="C16">
        <v>4.177271191351406E-2</v>
      </c>
      <c r="E16">
        <v>24</v>
      </c>
      <c r="F16">
        <f t="shared" si="0"/>
        <v>2</v>
      </c>
      <c r="G16">
        <f t="shared" si="1"/>
        <v>4.177271191351406E-2</v>
      </c>
      <c r="H16">
        <f t="shared" si="3"/>
        <v>0.92280410964528126</v>
      </c>
      <c r="I16">
        <f t="shared" si="4"/>
        <v>3.8062759390676417</v>
      </c>
      <c r="J16">
        <f t="shared" si="2"/>
        <v>4.0562424580088692E-2</v>
      </c>
    </row>
    <row r="17" spans="1:10" x14ac:dyDescent="0.25">
      <c r="A17">
        <v>90</v>
      </c>
      <c r="B17">
        <v>7.5</v>
      </c>
      <c r="C17">
        <v>4.1575748453488437E-2</v>
      </c>
      <c r="E17">
        <v>30</v>
      </c>
      <c r="F17">
        <f t="shared" si="0"/>
        <v>2.5</v>
      </c>
      <c r="G17">
        <f t="shared" si="1"/>
        <v>4.1575748453488437E-2</v>
      </c>
      <c r="H17">
        <f t="shared" si="3"/>
        <v>0.90419914125251399</v>
      </c>
      <c r="I17">
        <f t="shared" si="4"/>
        <v>4.7104750803201556</v>
      </c>
      <c r="J17">
        <f t="shared" si="2"/>
        <v>4.067566736430956E-2</v>
      </c>
    </row>
    <row r="18" spans="1:10" x14ac:dyDescent="0.25">
      <c r="A18">
        <v>96</v>
      </c>
      <c r="B18">
        <v>8</v>
      </c>
      <c r="C18">
        <v>4.2016900061649931E-2</v>
      </c>
      <c r="E18">
        <v>36</v>
      </c>
      <c r="F18">
        <f t="shared" si="0"/>
        <v>3</v>
      </c>
      <c r="G18">
        <f t="shared" si="1"/>
        <v>4.2016900061649931E-2</v>
      </c>
      <c r="H18">
        <f t="shared" si="3"/>
        <v>0.88578171072611533</v>
      </c>
      <c r="I18">
        <f t="shared" si="4"/>
        <v>5.5962567910462706</v>
      </c>
      <c r="J18">
        <f t="shared" si="2"/>
        <v>4.0819531175420039E-2</v>
      </c>
    </row>
    <row r="19" spans="1:10" x14ac:dyDescent="0.25">
      <c r="A19">
        <v>102</v>
      </c>
      <c r="B19">
        <v>8.5</v>
      </c>
      <c r="C19">
        <v>4.2464189295315924E-2</v>
      </c>
      <c r="E19">
        <v>42</v>
      </c>
      <c r="F19">
        <f t="shared" si="0"/>
        <v>3.5</v>
      </c>
      <c r="G19">
        <f t="shared" si="1"/>
        <v>4.2464189295315924E-2</v>
      </c>
      <c r="H19">
        <f t="shared" si="3"/>
        <v>0.86755324064686079</v>
      </c>
      <c r="I19">
        <f t="shared" si="4"/>
        <v>6.4638100316931313</v>
      </c>
      <c r="J19">
        <f t="shared" si="2"/>
        <v>4.0981018533567913E-2</v>
      </c>
    </row>
    <row r="20" spans="1:10" x14ac:dyDescent="0.25">
      <c r="A20">
        <v>108</v>
      </c>
      <c r="B20">
        <v>9</v>
      </c>
      <c r="C20">
        <v>4.2917871261845431E-2</v>
      </c>
      <c r="E20">
        <v>48</v>
      </c>
      <c r="F20">
        <f t="shared" si="0"/>
        <v>4</v>
      </c>
      <c r="G20">
        <f t="shared" si="1"/>
        <v>4.2917871261845431E-2</v>
      </c>
      <c r="H20">
        <f t="shared" si="3"/>
        <v>0.84951505859914522</v>
      </c>
      <c r="I20">
        <f t="shared" si="4"/>
        <v>7.3133250902922766</v>
      </c>
      <c r="J20">
        <f t="shared" si="2"/>
        <v>4.1153631089258923E-2</v>
      </c>
    </row>
    <row r="21" spans="1:10" x14ac:dyDescent="0.25">
      <c r="A21">
        <v>114</v>
      </c>
      <c r="B21">
        <v>9.5</v>
      </c>
      <c r="C21">
        <v>4.3378213688067158E-2</v>
      </c>
      <c r="E21">
        <v>54</v>
      </c>
      <c r="F21">
        <f t="shared" si="0"/>
        <v>4.5</v>
      </c>
      <c r="G21">
        <f t="shared" si="1"/>
        <v>4.3378213688067158E-2</v>
      </c>
      <c r="H21">
        <f t="shared" si="3"/>
        <v>0.83166839838730855</v>
      </c>
      <c r="I21">
        <f t="shared" si="4"/>
        <v>8.1449934886795852</v>
      </c>
      <c r="J21">
        <f t="shared" si="2"/>
        <v>4.1333759651655734E-2</v>
      </c>
    </row>
    <row r="22" spans="1:10" x14ac:dyDescent="0.25">
      <c r="A22">
        <v>120</v>
      </c>
      <c r="B22">
        <v>10</v>
      </c>
      <c r="C22">
        <v>4.384549771949886E-2</v>
      </c>
      <c r="E22">
        <v>60</v>
      </c>
      <c r="F22">
        <f t="shared" si="0"/>
        <v>5</v>
      </c>
      <c r="G22">
        <f t="shared" si="1"/>
        <v>4.384549771949886E-2</v>
      </c>
      <c r="H22">
        <f t="shared" si="3"/>
        <v>0.81401440127923064</v>
      </c>
      <c r="I22">
        <f t="shared" si="4"/>
        <v>8.9590078899588157</v>
      </c>
      <c r="J22">
        <f t="shared" si="2"/>
        <v>4.1519239854497847E-2</v>
      </c>
    </row>
    <row r="23" spans="1:10" x14ac:dyDescent="0.25">
      <c r="A23">
        <v>126</v>
      </c>
      <c r="B23">
        <v>10.5</v>
      </c>
      <c r="C23">
        <v>4.4364149719187118E-2</v>
      </c>
      <c r="E23">
        <v>66</v>
      </c>
      <c r="F23">
        <f t="shared" si="0"/>
        <v>5.5</v>
      </c>
      <c r="G23">
        <f t="shared" si="1"/>
        <v>4.4364149719187118E-2</v>
      </c>
      <c r="H23">
        <f t="shared" si="3"/>
        <v>0.79653728739312313</v>
      </c>
      <c r="I23">
        <f t="shared" si="4"/>
        <v>9.755545177351939</v>
      </c>
      <c r="J23">
        <f t="shared" si="2"/>
        <v>4.1712217801876887E-2</v>
      </c>
    </row>
    <row r="24" spans="1:10" x14ac:dyDescent="0.25">
      <c r="A24">
        <v>132</v>
      </c>
      <c r="B24">
        <v>11</v>
      </c>
      <c r="C24">
        <v>4.4850730192323551E-2</v>
      </c>
      <c r="E24">
        <v>72</v>
      </c>
      <c r="F24">
        <f t="shared" si="0"/>
        <v>6</v>
      </c>
      <c r="G24">
        <f t="shared" si="1"/>
        <v>4.4850730192323551E-2</v>
      </c>
      <c r="H24">
        <f t="shared" si="3"/>
        <v>0.77925390172500786</v>
      </c>
      <c r="I24">
        <f t="shared" si="4"/>
        <v>10.534799079076947</v>
      </c>
      <c r="J24">
        <f t="shared" si="2"/>
        <v>4.1907984503171708E-2</v>
      </c>
    </row>
    <row r="25" spans="1:10" x14ac:dyDescent="0.25">
      <c r="A25">
        <v>138</v>
      </c>
      <c r="B25">
        <v>11.5</v>
      </c>
      <c r="C25">
        <v>4.5345279433913754E-2</v>
      </c>
      <c r="E25">
        <v>78</v>
      </c>
      <c r="F25">
        <f t="shared" si="0"/>
        <v>6.5</v>
      </c>
      <c r="G25">
        <f t="shared" si="1"/>
        <v>4.5345279433913754E-2</v>
      </c>
      <c r="H25">
        <f t="shared" si="3"/>
        <v>0.76216518070117389</v>
      </c>
      <c r="I25">
        <f t="shared" si="4"/>
        <v>11.296964259778122</v>
      </c>
      <c r="J25">
        <f t="shared" si="2"/>
        <v>4.2105970034023513E-2</v>
      </c>
    </row>
    <row r="26" spans="1:10" x14ac:dyDescent="0.25">
      <c r="A26">
        <v>144</v>
      </c>
      <c r="B26">
        <v>12</v>
      </c>
      <c r="C26">
        <v>4.5848147127013128E-2</v>
      </c>
      <c r="E26">
        <v>84</v>
      </c>
      <c r="F26">
        <f t="shared" si="0"/>
        <v>7</v>
      </c>
      <c r="G26">
        <f t="shared" si="1"/>
        <v>4.5848147127013128E-2</v>
      </c>
      <c r="H26">
        <f t="shared" si="3"/>
        <v>0.74527197183943616</v>
      </c>
      <c r="I26">
        <f t="shared" si="4"/>
        <v>12.042236231617558</v>
      </c>
      <c r="J26">
        <f t="shared" si="2"/>
        <v>4.2305768340893578E-2</v>
      </c>
    </row>
    <row r="27" spans="1:10" x14ac:dyDescent="0.25">
      <c r="A27">
        <v>150</v>
      </c>
      <c r="B27">
        <v>12.5</v>
      </c>
      <c r="C27">
        <v>4.6359701770817496E-2</v>
      </c>
      <c r="E27">
        <v>90</v>
      </c>
      <c r="F27">
        <f t="shared" si="0"/>
        <v>7.5</v>
      </c>
      <c r="G27">
        <f t="shared" si="1"/>
        <v>4.6359701770817496E-2</v>
      </c>
      <c r="H27">
        <f t="shared" si="3"/>
        <v>0.72857503510922117</v>
      </c>
      <c r="I27">
        <f t="shared" si="4"/>
        <v>12.770811266726779</v>
      </c>
      <c r="J27">
        <f t="shared" si="2"/>
        <v>4.2507082631148517E-2</v>
      </c>
    </row>
    <row r="28" spans="1:10" x14ac:dyDescent="0.25">
      <c r="A28">
        <v>156</v>
      </c>
      <c r="B28">
        <v>13</v>
      </c>
      <c r="C28">
        <v>4.6880331969843647E-2</v>
      </c>
      <c r="E28">
        <v>96</v>
      </c>
      <c r="F28">
        <f t="shared" si="0"/>
        <v>8</v>
      </c>
      <c r="G28">
        <f t="shared" si="1"/>
        <v>4.6880331969843647E-2</v>
      </c>
      <c r="H28">
        <f t="shared" si="3"/>
        <v>0.7120750443124797</v>
      </c>
      <c r="I28">
        <f t="shared" si="4"/>
        <v>13.482886311039259</v>
      </c>
      <c r="J28">
        <f t="shared" si="2"/>
        <v>4.2709691240484411E-2</v>
      </c>
    </row>
    <row r="29" spans="1:10" x14ac:dyDescent="0.25">
      <c r="A29">
        <v>162</v>
      </c>
      <c r="B29">
        <v>13.5</v>
      </c>
      <c r="C29">
        <v>4.7410447829774993E-2</v>
      </c>
      <c r="E29">
        <v>102</v>
      </c>
      <c r="F29">
        <f t="shared" si="0"/>
        <v>8.5</v>
      </c>
      <c r="G29">
        <f t="shared" si="1"/>
        <v>4.7410447829774993E-2</v>
      </c>
      <c r="H29">
        <f t="shared" si="3"/>
        <v>0.69577258848413326</v>
      </c>
      <c r="I29">
        <f t="shared" si="4"/>
        <v>14.178658899523391</v>
      </c>
      <c r="J29">
        <f t="shared" si="2"/>
        <v>4.2913425546346022E-2</v>
      </c>
    </row>
    <row r="30" spans="1:10" x14ac:dyDescent="0.25">
      <c r="A30">
        <v>168</v>
      </c>
      <c r="B30">
        <v>14</v>
      </c>
      <c r="C30">
        <v>4.7950482470378253E-2</v>
      </c>
      <c r="E30">
        <v>108</v>
      </c>
      <c r="F30">
        <f t="shared" si="0"/>
        <v>9</v>
      </c>
      <c r="G30">
        <f t="shared" si="1"/>
        <v>4.7950482470378253E-2</v>
      </c>
      <c r="H30">
        <f t="shared" si="3"/>
        <v>0.67966817331078488</v>
      </c>
      <c r="I30">
        <f t="shared" si="4"/>
        <v>14.858327072834177</v>
      </c>
      <c r="J30">
        <f t="shared" si="2"/>
        <v>4.3118155243046873E-2</v>
      </c>
    </row>
    <row r="31" spans="1:10" x14ac:dyDescent="0.25">
      <c r="A31">
        <v>174</v>
      </c>
      <c r="B31">
        <v>14.5</v>
      </c>
      <c r="C31">
        <v>4.8500893667190681E-2</v>
      </c>
      <c r="E31">
        <v>114</v>
      </c>
      <c r="F31">
        <f t="shared" si="0"/>
        <v>9.5</v>
      </c>
      <c r="G31">
        <f t="shared" si="1"/>
        <v>4.8500893667190681E-2</v>
      </c>
      <c r="H31">
        <f t="shared" si="3"/>
        <v>0.66376222256642059</v>
      </c>
      <c r="I31">
        <f t="shared" si="4"/>
        <v>15.522089295400598</v>
      </c>
      <c r="J31">
        <f t="shared" si="2"/>
        <v>4.3323778266526419E-2</v>
      </c>
    </row>
    <row r="32" spans="1:10" x14ac:dyDescent="0.25">
      <c r="A32">
        <v>180</v>
      </c>
      <c r="B32">
        <v>15</v>
      </c>
      <c r="C32">
        <v>4.9062165634888411E-2</v>
      </c>
      <c r="E32">
        <v>120</v>
      </c>
      <c r="F32">
        <f t="shared" si="0"/>
        <v>10</v>
      </c>
      <c r="G32">
        <f t="shared" si="1"/>
        <v>4.9062165634888411E-2</v>
      </c>
      <c r="H32">
        <f t="shared" si="3"/>
        <v>0.64805507956385899</v>
      </c>
      <c r="I32">
        <f t="shared" si="4"/>
        <v>16.170144374964458</v>
      </c>
      <c r="J32">
        <f t="shared" si="2"/>
        <v>4.3530213741448373E-2</v>
      </c>
    </row>
    <row r="33" spans="1:10" x14ac:dyDescent="0.25">
      <c r="A33">
        <v>186</v>
      </c>
      <c r="B33">
        <v>15.5</v>
      </c>
      <c r="C33">
        <v>4.9634810966895593E-2</v>
      </c>
      <c r="E33">
        <v>126</v>
      </c>
      <c r="F33">
        <f t="shared" si="0"/>
        <v>10.5</v>
      </c>
      <c r="G33">
        <f t="shared" si="1"/>
        <v>4.9634810966895593E-2</v>
      </c>
      <c r="H33">
        <f t="shared" si="3"/>
        <v>0.63254700862070157</v>
      </c>
      <c r="I33">
        <f t="shared" si="4"/>
        <v>16.802691383585159</v>
      </c>
      <c r="J33">
        <f t="shared" si="2"/>
        <v>4.3737396943238464E-2</v>
      </c>
    </row>
    <row r="34" spans="1:10" x14ac:dyDescent="0.25">
      <c r="A34">
        <v>192</v>
      </c>
      <c r="B34">
        <v>16</v>
      </c>
      <c r="C34">
        <v>5.0219372747400737E-2</v>
      </c>
      <c r="E34">
        <v>132</v>
      </c>
      <c r="F34">
        <f t="shared" si="0"/>
        <v>11</v>
      </c>
      <c r="G34">
        <f t="shared" si="1"/>
        <v>5.0219372747400737E-2</v>
      </c>
      <c r="H34">
        <f t="shared" si="3"/>
        <v>0.61723819653856626</v>
      </c>
      <c r="I34">
        <f t="shared" si="4"/>
        <v>17.419929580123725</v>
      </c>
      <c r="J34">
        <f t="shared" si="2"/>
        <v>4.3945275633969029E-2</v>
      </c>
    </row>
    <row r="35" spans="1:10" x14ac:dyDescent="0.25">
      <c r="A35">
        <v>198</v>
      </c>
      <c r="B35">
        <v>16.5</v>
      </c>
      <c r="C35">
        <v>5.0816426853961927E-2</v>
      </c>
      <c r="E35">
        <v>138</v>
      </c>
      <c r="F35">
        <f t="shared" si="0"/>
        <v>11.5</v>
      </c>
      <c r="G35">
        <f t="shared" si="1"/>
        <v>5.0816426853961927E-2</v>
      </c>
      <c r="H35">
        <f t="shared" si="3"/>
        <v>0.60212875409439404</v>
      </c>
      <c r="I35">
        <f t="shared" si="4"/>
        <v>18.022058334218119</v>
      </c>
      <c r="J35">
        <f t="shared" si="2"/>
        <v>4.4153807353977524E-2</v>
      </c>
    </row>
    <row r="36" spans="1:10" x14ac:dyDescent="0.25">
      <c r="A36">
        <v>204</v>
      </c>
      <c r="B36">
        <v>17</v>
      </c>
      <c r="C36">
        <v>5.1426584471093051E-2</v>
      </c>
      <c r="E36">
        <v>144</v>
      </c>
      <c r="F36">
        <f t="shared" si="0"/>
        <v>12</v>
      </c>
      <c r="G36">
        <f t="shared" si="1"/>
        <v>5.1426584471093051E-2</v>
      </c>
      <c r="H36">
        <f t="shared" si="3"/>
        <v>0.58721871754263566</v>
      </c>
      <c r="I36">
        <f t="shared" si="4"/>
        <v>18.609277051760756</v>
      </c>
      <c r="J36">
        <f t="shared" si="2"/>
        <v>4.436295739047081E-2</v>
      </c>
    </row>
    <row r="37" spans="1:10" x14ac:dyDescent="0.25">
      <c r="A37">
        <v>210</v>
      </c>
      <c r="B37">
        <v>17.5</v>
      </c>
      <c r="C37">
        <v>5.2050494837731609E-2</v>
      </c>
      <c r="E37">
        <v>150</v>
      </c>
      <c r="F37">
        <f t="shared" si="0"/>
        <v>12.5</v>
      </c>
      <c r="G37">
        <f t="shared" si="1"/>
        <v>5.2050494837731609E-2</v>
      </c>
      <c r="H37">
        <f t="shared" si="3"/>
        <v>0.5725080501271439</v>
      </c>
      <c r="I37">
        <f t="shared" si="4"/>
        <v>19.1817851018879</v>
      </c>
      <c r="J37">
        <f t="shared" si="2"/>
        <v>4.4572697233562657E-2</v>
      </c>
    </row>
    <row r="38" spans="1:10" x14ac:dyDescent="0.25">
      <c r="A38">
        <v>216</v>
      </c>
      <c r="B38">
        <v>18</v>
      </c>
      <c r="C38">
        <v>5.2688848254411225E-2</v>
      </c>
      <c r="E38">
        <v>156</v>
      </c>
      <c r="F38">
        <f t="shared" si="0"/>
        <v>13</v>
      </c>
      <c r="G38">
        <f t="shared" si="1"/>
        <v>5.2688848254411225E-2</v>
      </c>
      <c r="H38">
        <f t="shared" si="3"/>
        <v>0.55799664360161028</v>
      </c>
      <c r="I38">
        <f t="shared" si="4"/>
        <v>19.739781745489509</v>
      </c>
      <c r="J38">
        <f t="shared" si="2"/>
        <v>4.4783003388513792E-2</v>
      </c>
    </row>
    <row r="39" spans="1:10" x14ac:dyDescent="0.25">
      <c r="A39">
        <v>222</v>
      </c>
      <c r="B39">
        <v>18.5</v>
      </c>
      <c r="C39">
        <v>5.3342379379218041E-2</v>
      </c>
      <c r="E39">
        <v>162</v>
      </c>
      <c r="F39">
        <f t="shared" si="0"/>
        <v>13.5</v>
      </c>
      <c r="G39">
        <f t="shared" si="1"/>
        <v>5.3342379379218041E-2</v>
      </c>
      <c r="H39">
        <f t="shared" si="3"/>
        <v>0.54368431975741005</v>
      </c>
      <c r="I39">
        <f t="shared" si="4"/>
        <v>20.28346606524692</v>
      </c>
      <c r="J39">
        <f t="shared" si="2"/>
        <v>4.4993856451824819E-2</v>
      </c>
    </row>
    <row r="40" spans="1:10" x14ac:dyDescent="0.25">
      <c r="A40">
        <v>228</v>
      </c>
      <c r="B40">
        <v>19</v>
      </c>
      <c r="C40">
        <v>5.4011870845482646E-2</v>
      </c>
      <c r="E40">
        <v>168</v>
      </c>
      <c r="F40">
        <f t="shared" si="0"/>
        <v>14</v>
      </c>
      <c r="G40">
        <f t="shared" si="1"/>
        <v>5.4011870845482646E-2</v>
      </c>
      <c r="H40">
        <f t="shared" si="3"/>
        <v>0.52957083195772459</v>
      </c>
      <c r="I40">
        <f t="shared" si="4"/>
        <v>20.813036897204643</v>
      </c>
      <c r="J40">
        <f t="shared" si="2"/>
        <v>4.520524038521815E-2</v>
      </c>
    </row>
    <row r="41" spans="1:10" x14ac:dyDescent="0.25">
      <c r="A41">
        <v>234</v>
      </c>
      <c r="B41">
        <v>19.5</v>
      </c>
      <c r="C41">
        <v>5.4698157238376233E-2</v>
      </c>
      <c r="E41">
        <v>174</v>
      </c>
      <c r="F41">
        <f t="shared" si="0"/>
        <v>14.5</v>
      </c>
      <c r="G41">
        <f t="shared" si="1"/>
        <v>5.4698157238376233E-2</v>
      </c>
      <c r="H41">
        <f t="shared" si="3"/>
        <v>0.51565586667684937</v>
      </c>
      <c r="I41">
        <f t="shared" si="4"/>
        <v>21.328692763881492</v>
      </c>
      <c r="J41">
        <f t="shared" si="2"/>
        <v>4.5417141939739537E-2</v>
      </c>
    </row>
    <row r="42" spans="1:10" x14ac:dyDescent="0.25">
      <c r="A42">
        <v>240</v>
      </c>
      <c r="B42">
        <v>20</v>
      </c>
      <c r="C42">
        <v>5.5402129472780892E-2</v>
      </c>
      <c r="E42">
        <v>180</v>
      </c>
      <c r="F42">
        <f t="shared" si="0"/>
        <v>15</v>
      </c>
      <c r="G42">
        <f t="shared" si="1"/>
        <v>5.5402129472780892E-2</v>
      </c>
      <c r="H42">
        <f t="shared" si="3"/>
        <v>0.50193904504359044</v>
      </c>
      <c r="I42">
        <f t="shared" si="4"/>
        <v>21.830631808925084</v>
      </c>
      <c r="J42">
        <f t="shared" si="2"/>
        <v>4.5629550194949998E-2</v>
      </c>
    </row>
    <row r="43" spans="1:10" x14ac:dyDescent="0.25">
      <c r="A43">
        <v>246</v>
      </c>
      <c r="B43">
        <v>20.5</v>
      </c>
      <c r="C43">
        <v>4.0506575897746755E-2</v>
      </c>
      <c r="E43">
        <v>186</v>
      </c>
      <c r="F43">
        <f t="shared" si="0"/>
        <v>15.5</v>
      </c>
      <c r="G43">
        <f t="shared" si="1"/>
        <v>4.0506575897746755E-2</v>
      </c>
      <c r="H43">
        <f t="shared" si="3"/>
        <v>0.49207190033994264</v>
      </c>
      <c r="I43">
        <f t="shared" si="4"/>
        <v>22.322703709265028</v>
      </c>
      <c r="J43">
        <f t="shared" si="2"/>
        <v>4.5507758045387849E-2</v>
      </c>
    </row>
    <row r="44" spans="1:10" x14ac:dyDescent="0.25">
      <c r="A44">
        <v>252</v>
      </c>
      <c r="B44">
        <v>21</v>
      </c>
      <c r="C44">
        <v>4.0370025246832419E-2</v>
      </c>
      <c r="E44">
        <v>192</v>
      </c>
      <c r="F44">
        <f t="shared" si="0"/>
        <v>16</v>
      </c>
      <c r="G44">
        <f t="shared" si="1"/>
        <v>4.0370025246832419E-2</v>
      </c>
      <c r="H44">
        <f t="shared" si="3"/>
        <v>0.48243038135776745</v>
      </c>
      <c r="I44">
        <f t="shared" si="4"/>
        <v>22.805134090622794</v>
      </c>
      <c r="J44">
        <f t="shared" si="2"/>
        <v>4.5390622706757172E-2</v>
      </c>
    </row>
    <row r="45" spans="1:10" x14ac:dyDescent="0.25">
      <c r="A45">
        <v>258</v>
      </c>
      <c r="B45">
        <v>21.5</v>
      </c>
      <c r="C45">
        <v>4.0231762981836727E-2</v>
      </c>
      <c r="E45">
        <v>198</v>
      </c>
      <c r="F45">
        <f t="shared" si="0"/>
        <v>16.5</v>
      </c>
      <c r="G45">
        <f t="shared" si="1"/>
        <v>4.0231762981836727E-2</v>
      </c>
      <c r="H45">
        <f t="shared" si="3"/>
        <v>0.47300920744220465</v>
      </c>
      <c r="I45">
        <f t="shared" si="4"/>
        <v>23.278143298064997</v>
      </c>
      <c r="J45">
        <f t="shared" si="2"/>
        <v>4.527773420843248E-2</v>
      </c>
    </row>
    <row r="46" spans="1:10" x14ac:dyDescent="0.25">
      <c r="A46">
        <v>264</v>
      </c>
      <c r="B46">
        <v>22</v>
      </c>
      <c r="C46">
        <v>4.0091770781229163E-2</v>
      </c>
      <c r="E46">
        <v>204</v>
      </c>
      <c r="F46">
        <f t="shared" si="0"/>
        <v>17</v>
      </c>
      <c r="G46">
        <f t="shared" si="1"/>
        <v>4.0091770781229163E-2</v>
      </c>
      <c r="H46">
        <f t="shared" si="3"/>
        <v>0.46380322543140984</v>
      </c>
      <c r="I46">
        <f t="shared" si="4"/>
        <v>23.741946523496406</v>
      </c>
      <c r="J46">
        <f t="shared" si="2"/>
        <v>4.5168729028846791E-2</v>
      </c>
    </row>
    <row r="47" spans="1:10" x14ac:dyDescent="0.25">
      <c r="A47">
        <v>270</v>
      </c>
      <c r="B47">
        <v>22.5</v>
      </c>
      <c r="C47">
        <v>3.9950030594598784E-2</v>
      </c>
      <c r="E47">
        <v>210</v>
      </c>
      <c r="F47">
        <f t="shared" si="0"/>
        <v>17.5</v>
      </c>
      <c r="G47">
        <f t="shared" si="1"/>
        <v>3.9950030594598784E-2</v>
      </c>
      <c r="H47">
        <f t="shared" si="3"/>
        <v>0.45480740649301987</v>
      </c>
      <c r="I47">
        <f t="shared" si="4"/>
        <v>24.196753929989427</v>
      </c>
      <c r="J47">
        <f t="shared" si="2"/>
        <v>4.5063283701973683E-2</v>
      </c>
    </row>
    <row r="48" spans="1:10" x14ac:dyDescent="0.25">
      <c r="A48">
        <v>276</v>
      </c>
      <c r="B48">
        <v>23</v>
      </c>
      <c r="C48">
        <v>3.980652466512713E-2</v>
      </c>
      <c r="E48">
        <v>216</v>
      </c>
      <c r="F48">
        <f t="shared" si="0"/>
        <v>18</v>
      </c>
      <c r="G48">
        <f t="shared" si="1"/>
        <v>3.980652466512713E-2</v>
      </c>
      <c r="H48">
        <f t="shared" si="3"/>
        <v>0.44601684304114558</v>
      </c>
      <c r="I48">
        <f t="shared" si="4"/>
        <v>24.642770773030573</v>
      </c>
      <c r="J48">
        <f t="shared" si="2"/>
        <v>4.4961109451632134E-2</v>
      </c>
    </row>
    <row r="49" spans="1:10" x14ac:dyDescent="0.25">
      <c r="A49">
        <v>282</v>
      </c>
      <c r="B49">
        <v>23.5</v>
      </c>
      <c r="C49">
        <v>3.9661235552626017E-2</v>
      </c>
      <c r="E49">
        <v>222</v>
      </c>
      <c r="F49">
        <f t="shared" si="0"/>
        <v>18.5</v>
      </c>
      <c r="G49">
        <f t="shared" si="1"/>
        <v>3.9661235552626017E-2</v>
      </c>
      <c r="H49">
        <f t="shared" si="3"/>
        <v>0.43742674573178969</v>
      </c>
      <c r="I49">
        <f t="shared" si="4"/>
        <v>25.080197518762365</v>
      </c>
      <c r="J49">
        <f t="shared" si="2"/>
        <v>4.4861947665870823E-2</v>
      </c>
    </row>
    <row r="50" spans="1:10" x14ac:dyDescent="0.25">
      <c r="A50">
        <v>288</v>
      </c>
      <c r="B50">
        <v>24</v>
      </c>
      <c r="C50">
        <v>3.9514146157092256E-2</v>
      </c>
      <c r="E50">
        <v>228</v>
      </c>
      <c r="F50">
        <f t="shared" si="0"/>
        <v>19</v>
      </c>
      <c r="G50">
        <f t="shared" si="1"/>
        <v>3.9514146157092256E-2</v>
      </c>
      <c r="H50">
        <f t="shared" si="3"/>
        <v>0.42903244053465056</v>
      </c>
      <c r="I50">
        <f t="shared" si="4"/>
        <v>25.509229959297016</v>
      </c>
      <c r="J50">
        <f t="shared" si="2"/>
        <v>4.4765566061883907E-2</v>
      </c>
    </row>
    <row r="51" spans="1:10" x14ac:dyDescent="0.25">
      <c r="A51">
        <v>294</v>
      </c>
      <c r="B51">
        <v>24.5</v>
      </c>
      <c r="C51">
        <v>3.9365239742803926E-2</v>
      </c>
      <c r="E51">
        <v>234</v>
      </c>
      <c r="F51">
        <f t="shared" si="0"/>
        <v>19.5</v>
      </c>
      <c r="G51">
        <f t="shared" si="1"/>
        <v>3.9365239742803926E-2</v>
      </c>
      <c r="H51">
        <f t="shared" si="3"/>
        <v>0.42082936587931902</v>
      </c>
      <c r="I51">
        <f t="shared" si="4"/>
        <v>25.930059325176334</v>
      </c>
      <c r="J51">
        <f t="shared" si="2"/>
        <v>4.4671755421580972E-2</v>
      </c>
    </row>
    <row r="52" spans="1:10" x14ac:dyDescent="0.25">
      <c r="A52">
        <v>300</v>
      </c>
      <c r="B52">
        <v>25</v>
      </c>
      <c r="C52">
        <v>3.9214499962907379E-2</v>
      </c>
      <c r="E52">
        <v>240</v>
      </c>
      <c r="F52">
        <f t="shared" si="0"/>
        <v>20</v>
      </c>
      <c r="G52">
        <f t="shared" si="1"/>
        <v>3.9214499962907379E-2</v>
      </c>
      <c r="H52">
        <f t="shared" si="3"/>
        <v>0.41281306987393646</v>
      </c>
      <c r="I52">
        <f t="shared" si="4"/>
        <v>26.342872395050271</v>
      </c>
      <c r="J52">
        <f t="shared" si="2"/>
        <v>4.4580326801142135E-2</v>
      </c>
    </row>
    <row r="53" spans="1:10" x14ac:dyDescent="0.25">
      <c r="A53">
        <v>306</v>
      </c>
      <c r="B53">
        <v>25.5</v>
      </c>
      <c r="C53">
        <v>3.9061910884501172E-2</v>
      </c>
      <c r="E53">
        <v>246</v>
      </c>
      <c r="F53">
        <f t="shared" si="0"/>
        <v>20.5</v>
      </c>
      <c r="G53">
        <f t="shared" si="1"/>
        <v>3.9061910884501172E-2</v>
      </c>
      <c r="H53">
        <f t="shared" si="3"/>
        <v>0.4049792075944289</v>
      </c>
      <c r="I53">
        <f t="shared" si="4"/>
        <v>26.747851602644701</v>
      </c>
      <c r="J53">
        <f t="shared" si="2"/>
        <v>4.4491109136162416E-2</v>
      </c>
    </row>
    <row r="54" spans="1:10" x14ac:dyDescent="0.25">
      <c r="A54">
        <v>312</v>
      </c>
      <c r="B54">
        <v>26</v>
      </c>
      <c r="C54">
        <v>3.8907457014201619E-2</v>
      </c>
      <c r="E54">
        <v>252</v>
      </c>
      <c r="F54">
        <f t="shared" si="0"/>
        <v>21</v>
      </c>
      <c r="G54">
        <f t="shared" si="1"/>
        <v>3.8907457014201619E-2</v>
      </c>
      <c r="H54">
        <f t="shared" si="3"/>
        <v>0.39732353844248042</v>
      </c>
      <c r="I54">
        <f t="shared" si="4"/>
        <v>27.145175141087183</v>
      </c>
      <c r="J54">
        <f t="shared" si="2"/>
        <v>4.4403947178465832E-2</v>
      </c>
    </row>
    <row r="55" spans="1:10" x14ac:dyDescent="0.25">
      <c r="A55">
        <v>318</v>
      </c>
      <c r="B55">
        <v>26.5</v>
      </c>
      <c r="C55">
        <v>3.8751123324145542E-2</v>
      </c>
      <c r="E55">
        <v>258</v>
      </c>
      <c r="F55">
        <f t="shared" si="0"/>
        <v>21.5</v>
      </c>
      <c r="G55">
        <f t="shared" si="1"/>
        <v>3.8751123324145542E-2</v>
      </c>
      <c r="H55">
        <f t="shared" si="3"/>
        <v>0.38984192357046421</v>
      </c>
      <c r="I55">
        <f t="shared" si="4"/>
        <v>27.535017064657648</v>
      </c>
      <c r="J55">
        <f t="shared" si="2"/>
        <v>4.4318699712207504E-2</v>
      </c>
    </row>
    <row r="56" spans="1:10" x14ac:dyDescent="0.25">
      <c r="A56">
        <v>324</v>
      </c>
      <c r="B56">
        <v>27</v>
      </c>
      <c r="C56">
        <v>3.8592895278436234E-2</v>
      </c>
      <c r="E56">
        <v>264</v>
      </c>
      <c r="F56">
        <f t="shared" si="0"/>
        <v>22</v>
      </c>
      <c r="G56">
        <f t="shared" si="1"/>
        <v>3.8592895278436234E-2</v>
      </c>
      <c r="H56">
        <f t="shared" si="3"/>
        <v>0.38253032337159065</v>
      </c>
      <c r="I56">
        <f t="shared" si="4"/>
        <v>27.917547388029238</v>
      </c>
      <c r="J56">
        <f t="shared" si="2"/>
        <v>4.4235238006127581E-2</v>
      </c>
    </row>
    <row r="57" spans="1:10" x14ac:dyDescent="0.25">
      <c r="A57">
        <v>330</v>
      </c>
      <c r="B57">
        <v>27.5</v>
      </c>
      <c r="C57">
        <v>3.8432758859973992E-2</v>
      </c>
      <c r="E57">
        <v>270</v>
      </c>
      <c r="F57">
        <f t="shared" si="0"/>
        <v>22.5</v>
      </c>
      <c r="G57">
        <f t="shared" si="1"/>
        <v>3.8432758859973992E-2</v>
      </c>
      <c r="H57">
        <f t="shared" si="3"/>
        <v>0.37538479503358418</v>
      </c>
      <c r="I57">
        <f t="shared" si="4"/>
        <v>28.29293218306282</v>
      </c>
      <c r="J57">
        <f t="shared" si="2"/>
        <v>4.4153444466270848E-2</v>
      </c>
    </row>
    <row r="58" spans="1:10" x14ac:dyDescent="0.25">
      <c r="A58">
        <v>336</v>
      </c>
      <c r="B58">
        <v>28</v>
      </c>
      <c r="C58">
        <v>3.8270700597698326E-2</v>
      </c>
      <c r="E58">
        <v>276</v>
      </c>
      <c r="F58">
        <f t="shared" si="0"/>
        <v>23</v>
      </c>
      <c r="G58">
        <f t="shared" si="1"/>
        <v>3.8270700597698326E-2</v>
      </c>
      <c r="H58">
        <f t="shared" si="3"/>
        <v>0.36840149015423568</v>
      </c>
      <c r="I58">
        <f t="shared" si="4"/>
        <v>28.661333673217054</v>
      </c>
      <c r="J58">
        <f t="shared" si="2"/>
        <v>4.4073211459519035E-2</v>
      </c>
    </row>
    <row r="59" spans="1:10" x14ac:dyDescent="0.25">
      <c r="A59">
        <v>342</v>
      </c>
      <c r="B59">
        <v>28.5</v>
      </c>
      <c r="C59">
        <v>3.8106707594142142E-2</v>
      </c>
      <c r="E59">
        <v>282</v>
      </c>
      <c r="F59">
        <f t="shared" si="0"/>
        <v>23.5</v>
      </c>
      <c r="G59">
        <f t="shared" si="1"/>
        <v>3.8106707594142142E-2</v>
      </c>
      <c r="H59">
        <f t="shared" si="3"/>
        <v>0.36157665241723452</v>
      </c>
      <c r="I59">
        <f t="shared" si="4"/>
        <v>29.022910325634289</v>
      </c>
      <c r="J59">
        <f t="shared" si="2"/>
        <v>4.3994440283191195E-2</v>
      </c>
    </row>
    <row r="60" spans="1:10" x14ac:dyDescent="0.25">
      <c r="A60">
        <v>348</v>
      </c>
      <c r="B60">
        <v>29</v>
      </c>
      <c r="C60">
        <v>3.7940767553330312E-2</v>
      </c>
      <c r="E60">
        <v>288</v>
      </c>
      <c r="F60">
        <f t="shared" si="0"/>
        <v>24</v>
      </c>
      <c r="G60">
        <f t="shared" si="1"/>
        <v>3.7940767553330312E-2</v>
      </c>
      <c r="H60">
        <f t="shared" si="3"/>
        <v>0.35490661532671458</v>
      </c>
      <c r="I60">
        <f t="shared" si="4"/>
        <v>29.377816940961004</v>
      </c>
      <c r="J60">
        <f t="shared" si="2"/>
        <v>4.3917040259982172E-2</v>
      </c>
    </row>
    <row r="61" spans="1:10" x14ac:dyDescent="0.25">
      <c r="A61">
        <v>354</v>
      </c>
      <c r="B61">
        <v>29.5</v>
      </c>
      <c r="C61">
        <v>3.7772868808954474E-2</v>
      </c>
      <c r="E61">
        <v>294</v>
      </c>
      <c r="F61">
        <f t="shared" si="0"/>
        <v>24.5</v>
      </c>
      <c r="G61">
        <f t="shared" si="1"/>
        <v>3.7772868808954474E-2</v>
      </c>
      <c r="H61">
        <f t="shared" si="3"/>
        <v>0.34838779999899627</v>
      </c>
      <c r="I61">
        <f t="shared" si="4"/>
        <v>29.72620474096</v>
      </c>
      <c r="J61">
        <f t="shared" si="2"/>
        <v>4.3840927940803791E-2</v>
      </c>
    </row>
    <row r="62" spans="1:10" x14ac:dyDescent="0.25">
      <c r="A62">
        <v>360</v>
      </c>
      <c r="B62">
        <v>30</v>
      </c>
      <c r="C62">
        <v>3.7603000352794291E-2</v>
      </c>
      <c r="E62">
        <v>300</v>
      </c>
      <c r="F62">
        <f t="shared" si="0"/>
        <v>25</v>
      </c>
      <c r="G62">
        <f t="shared" si="1"/>
        <v>3.7603000352794291E-2</v>
      </c>
      <c r="H62">
        <f t="shared" si="3"/>
        <v>0.3420167130100461</v>
      </c>
      <c r="I62">
        <f t="shared" si="4"/>
        <v>30.068221453970047</v>
      </c>
      <c r="J62">
        <f t="shared" si="2"/>
        <v>4.3766026400811765E-2</v>
      </c>
    </row>
    <row r="63" spans="1:10" x14ac:dyDescent="0.25">
      <c r="E63">
        <v>306</v>
      </c>
      <c r="F63">
        <f t="shared" si="0"/>
        <v>25.5</v>
      </c>
      <c r="G63" s="7">
        <f>G62</f>
        <v>3.7603000352794291E-2</v>
      </c>
      <c r="H63">
        <f t="shared" si="3"/>
        <v>0.33576213627036666</v>
      </c>
      <c r="I63">
        <f t="shared" si="4"/>
        <v>30.403983590240415</v>
      </c>
      <c r="J63">
        <f t="shared" si="2"/>
        <v>4.3694133813626426E-2</v>
      </c>
    </row>
    <row r="64" spans="1:10" x14ac:dyDescent="0.25">
      <c r="E64">
        <v>312</v>
      </c>
      <c r="F64">
        <f t="shared" si="0"/>
        <v>26</v>
      </c>
      <c r="G64" s="7">
        <f t="shared" ref="G64:G72" si="5">G63</f>
        <v>3.7603000352794291E-2</v>
      </c>
      <c r="H64">
        <f t="shared" si="3"/>
        <v>0.32962193911713566</v>
      </c>
      <c r="I64">
        <f t="shared" si="4"/>
        <v>30.733605529357551</v>
      </c>
      <c r="J64">
        <f t="shared" si="2"/>
        <v>4.3625083965010324E-2</v>
      </c>
    </row>
    <row r="65" spans="5:10" x14ac:dyDescent="0.25">
      <c r="E65">
        <v>318</v>
      </c>
      <c r="F65">
        <f t="shared" si="0"/>
        <v>26.5</v>
      </c>
      <c r="G65" s="7">
        <f t="shared" si="5"/>
        <v>3.7603000352794291E-2</v>
      </c>
      <c r="H65">
        <f t="shared" si="3"/>
        <v>0.32359402985169133</v>
      </c>
      <c r="I65">
        <f t="shared" si="4"/>
        <v>31.057199559209241</v>
      </c>
      <c r="J65">
        <f t="shared" si="2"/>
        <v>4.355872259884664E-2</v>
      </c>
    </row>
    <row r="66" spans="5:10" x14ac:dyDescent="0.25">
      <c r="E66">
        <v>324</v>
      </c>
      <c r="F66">
        <f t="shared" si="0"/>
        <v>27</v>
      </c>
      <c r="G66" s="7">
        <f t="shared" si="5"/>
        <v>3.7603000352794291E-2</v>
      </c>
      <c r="H66">
        <f t="shared" si="3"/>
        <v>0.3176763550269816</v>
      </c>
      <c r="I66">
        <f t="shared" si="4"/>
        <v>31.374875914236224</v>
      </c>
      <c r="J66">
        <f t="shared" si="2"/>
        <v>4.3494906359990843E-2</v>
      </c>
    </row>
    <row r="67" spans="5:10" x14ac:dyDescent="0.25">
      <c r="E67">
        <v>330</v>
      </c>
      <c r="F67">
        <f t="shared" si="0"/>
        <v>27.5</v>
      </c>
      <c r="G67" s="7">
        <f t="shared" si="5"/>
        <v>3.7603000352794291E-2</v>
      </c>
      <c r="H67">
        <f t="shared" si="3"/>
        <v>0.31186689874804374</v>
      </c>
      <c r="I67">
        <f t="shared" si="4"/>
        <v>31.686742812984267</v>
      </c>
      <c r="J67">
        <f t="shared" si="2"/>
        <v>4.3433501847339143E-2</v>
      </c>
    </row>
    <row r="68" spans="5:10" x14ac:dyDescent="0.25">
      <c r="E68">
        <v>336</v>
      </c>
      <c r="F68">
        <f t="shared" si="0"/>
        <v>28</v>
      </c>
      <c r="G68" s="7">
        <f t="shared" si="5"/>
        <v>3.7603000352794291E-2</v>
      </c>
      <c r="H68">
        <f t="shared" si="3"/>
        <v>0.30616368198527644</v>
      </c>
      <c r="I68">
        <f t="shared" si="4"/>
        <v>31.992906494969542</v>
      </c>
      <c r="J68">
        <f t="shared" si="2"/>
        <v>4.3374384763936347E-2</v>
      </c>
    </row>
    <row r="69" spans="5:10" x14ac:dyDescent="0.25">
      <c r="E69">
        <v>342</v>
      </c>
      <c r="F69">
        <f t="shared" si="0"/>
        <v>28.5</v>
      </c>
      <c r="G69" s="7">
        <f t="shared" si="5"/>
        <v>3.7603000352794291E-2</v>
      </c>
      <c r="H69">
        <f t="shared" si="3"/>
        <v>0.30056476190027032</v>
      </c>
      <c r="I69">
        <f t="shared" si="4"/>
        <v>32.293471256869815</v>
      </c>
      <c r="J69">
        <f t="shared" si="2"/>
        <v>4.3317439152716561E-2</v>
      </c>
    </row>
    <row r="70" spans="5:10" x14ac:dyDescent="0.25">
      <c r="E70">
        <v>348</v>
      </c>
      <c r="F70">
        <f t="shared" si="0"/>
        <v>29</v>
      </c>
      <c r="G70" s="7">
        <f t="shared" si="5"/>
        <v>3.7603000352794291E-2</v>
      </c>
      <c r="H70">
        <f t="shared" si="3"/>
        <v>0.2950682311839673</v>
      </c>
      <c r="I70">
        <f t="shared" si="4"/>
        <v>32.588539488053783</v>
      </c>
      <c r="J70">
        <f t="shared" si="2"/>
        <v>4.326255670797672E-2</v>
      </c>
    </row>
    <row r="71" spans="5:10" x14ac:dyDescent="0.25">
      <c r="E71">
        <v>354</v>
      </c>
      <c r="F71">
        <f t="shared" si="0"/>
        <v>29.5</v>
      </c>
      <c r="G71" s="7">
        <f t="shared" si="5"/>
        <v>3.7603000352794291E-2</v>
      </c>
      <c r="H71">
        <f t="shared" si="3"/>
        <v>0.28967221740692306</v>
      </c>
      <c r="I71">
        <f t="shared" si="4"/>
        <v>32.878211705460707</v>
      </c>
      <c r="J71">
        <f t="shared" si="2"/>
        <v>4.3209636153969978E-2</v>
      </c>
    </row>
    <row r="72" spans="5:10" x14ac:dyDescent="0.25">
      <c r="E72">
        <v>360</v>
      </c>
      <c r="F72">
        <f t="shared" si="0"/>
        <v>30</v>
      </c>
      <c r="G72" s="7">
        <f t="shared" si="5"/>
        <v>3.7603000352794291E-2</v>
      </c>
      <c r="H72">
        <f t="shared" si="3"/>
        <v>0.2843748823814517</v>
      </c>
      <c r="I72">
        <f t="shared" si="4"/>
        <v>33.162586587842156</v>
      </c>
      <c r="J72">
        <f t="shared" si="2"/>
        <v>4.3158582683107474E-2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EBA4C-06F3-4F6B-B2C3-BC7C3EF51DB6}">
  <dimension ref="A1:I72"/>
  <sheetViews>
    <sheetView workbookViewId="0">
      <selection activeCell="G12" sqref="G12"/>
    </sheetView>
  </sheetViews>
  <sheetFormatPr defaultRowHeight="15" x14ac:dyDescent="0.25"/>
  <cols>
    <col min="10" max="10" width="12.42578125" bestFit="1" customWidth="1"/>
  </cols>
  <sheetData>
    <row r="1" spans="1:9" x14ac:dyDescent="0.25">
      <c r="C1" t="s">
        <v>26</v>
      </c>
    </row>
    <row r="2" spans="1:9" x14ac:dyDescent="0.25">
      <c r="A2" t="s">
        <v>14</v>
      </c>
      <c r="B2" t="s">
        <v>24</v>
      </c>
      <c r="C2" t="s">
        <v>20</v>
      </c>
    </row>
    <row r="3" spans="1:9" x14ac:dyDescent="0.25">
      <c r="A3">
        <v>6</v>
      </c>
      <c r="B3">
        <v>0.5</v>
      </c>
      <c r="C3">
        <v>4.9497802500000132E-2</v>
      </c>
    </row>
    <row r="4" spans="1:9" x14ac:dyDescent="0.25">
      <c r="A4">
        <v>12</v>
      </c>
      <c r="B4">
        <v>1</v>
      </c>
      <c r="C4">
        <v>4.422268714777311E-2</v>
      </c>
    </row>
    <row r="5" spans="1:9" x14ac:dyDescent="0.25">
      <c r="A5">
        <v>18</v>
      </c>
      <c r="B5">
        <v>1.5</v>
      </c>
      <c r="C5">
        <v>4.1793804882745311E-2</v>
      </c>
    </row>
    <row r="6" spans="1:9" x14ac:dyDescent="0.25">
      <c r="A6">
        <v>24</v>
      </c>
      <c r="B6">
        <v>2</v>
      </c>
      <c r="C6">
        <v>3.9350878650200816E-2</v>
      </c>
    </row>
    <row r="7" spans="1:9" x14ac:dyDescent="0.25">
      <c r="A7">
        <v>30</v>
      </c>
      <c r="B7">
        <v>2.5</v>
      </c>
      <c r="C7">
        <v>3.8743317552151657E-2</v>
      </c>
    </row>
    <row r="8" spans="1:9" x14ac:dyDescent="0.25">
      <c r="A8">
        <v>36</v>
      </c>
      <c r="B8">
        <v>3</v>
      </c>
      <c r="C8">
        <v>3.812525895468899E-2</v>
      </c>
    </row>
    <row r="9" spans="1:9" x14ac:dyDescent="0.25">
      <c r="A9">
        <v>42</v>
      </c>
      <c r="B9">
        <v>3.5</v>
      </c>
      <c r="C9">
        <v>3.7929410362915306E-2</v>
      </c>
    </row>
    <row r="10" spans="1:9" x14ac:dyDescent="0.25">
      <c r="A10">
        <v>48</v>
      </c>
      <c r="B10">
        <v>4</v>
      </c>
      <c r="C10">
        <v>3.7728197009475162E-2</v>
      </c>
      <c r="E10" s="3" t="s">
        <v>22</v>
      </c>
      <c r="F10" s="3"/>
    </row>
    <row r="11" spans="1:9" x14ac:dyDescent="0.25">
      <c r="A11">
        <v>54</v>
      </c>
      <c r="B11">
        <v>4.5</v>
      </c>
      <c r="C11">
        <v>3.7522991719365129E-2</v>
      </c>
      <c r="E11" t="s">
        <v>14</v>
      </c>
      <c r="F11" t="s">
        <v>24</v>
      </c>
      <c r="G11" t="s">
        <v>17</v>
      </c>
      <c r="H11" t="s">
        <v>18</v>
      </c>
      <c r="I11" t="s">
        <v>23</v>
      </c>
    </row>
    <row r="12" spans="1:9" x14ac:dyDescent="0.25">
      <c r="A12">
        <v>60</v>
      </c>
      <c r="B12">
        <v>5</v>
      </c>
      <c r="C12">
        <v>3.7314621935597092E-2</v>
      </c>
      <c r="E12">
        <v>0</v>
      </c>
      <c r="F12">
        <v>0</v>
      </c>
      <c r="G12">
        <f t="shared" ref="G12:G43" si="0">(1+C12)^-B12</f>
        <v>0.83262127044881018</v>
      </c>
    </row>
    <row r="13" spans="1:9" x14ac:dyDescent="0.25">
      <c r="A13">
        <v>66</v>
      </c>
      <c r="B13">
        <v>5.5</v>
      </c>
      <c r="C13">
        <v>3.7577333100463628E-2</v>
      </c>
      <c r="E13">
        <v>6</v>
      </c>
      <c r="F13">
        <f>E13/12</f>
        <v>0.5</v>
      </c>
      <c r="G13">
        <f t="shared" si="0"/>
        <v>0.81637065302490019</v>
      </c>
      <c r="H13">
        <f>G13</f>
        <v>0.81637065302490019</v>
      </c>
      <c r="I13">
        <f>2*(G$12-G13)/H13</f>
        <v>3.981186085927154E-2</v>
      </c>
    </row>
    <row r="14" spans="1:9" x14ac:dyDescent="0.25">
      <c r="A14">
        <v>72</v>
      </c>
      <c r="B14">
        <v>6</v>
      </c>
      <c r="C14">
        <v>3.7839098723249975E-2</v>
      </c>
      <c r="E14">
        <v>12</v>
      </c>
      <c r="F14">
        <f t="shared" ref="F14:F72" si="1">E14/12</f>
        <v>1</v>
      </c>
      <c r="G14">
        <f t="shared" si="0"/>
        <v>0.80023921986169744</v>
      </c>
      <c r="H14">
        <f>H13+G14</f>
        <v>1.6166098728865976</v>
      </c>
      <c r="I14">
        <f t="shared" ref="I14:I72" si="2">2*(G$12-G14)/H14</f>
        <v>4.0061676141185221E-2</v>
      </c>
    </row>
    <row r="15" spans="1:9" x14ac:dyDescent="0.25">
      <c r="A15">
        <v>78</v>
      </c>
      <c r="B15">
        <v>6.5</v>
      </c>
      <c r="C15">
        <v>3.8100642898662107E-2</v>
      </c>
      <c r="E15">
        <v>18</v>
      </c>
      <c r="F15">
        <f t="shared" si="1"/>
        <v>1.5</v>
      </c>
      <c r="G15">
        <f t="shared" si="0"/>
        <v>0.78423010503040291</v>
      </c>
      <c r="H15">
        <f t="shared" ref="H15:H72" si="3">H14+G15</f>
        <v>2.4008399779170007</v>
      </c>
      <c r="I15">
        <f t="shared" si="2"/>
        <v>4.031186240108519E-2</v>
      </c>
    </row>
    <row r="16" spans="1:9" x14ac:dyDescent="0.25">
      <c r="A16">
        <v>84</v>
      </c>
      <c r="B16">
        <v>7</v>
      </c>
      <c r="C16">
        <v>3.8362503755503985E-2</v>
      </c>
      <c r="E16">
        <v>24</v>
      </c>
      <c r="F16">
        <f t="shared" si="1"/>
        <v>2</v>
      </c>
      <c r="G16">
        <f t="shared" si="0"/>
        <v>0.76834633014823739</v>
      </c>
      <c r="H16">
        <f t="shared" si="3"/>
        <v>3.169186308065238</v>
      </c>
      <c r="I16">
        <f t="shared" si="2"/>
        <v>4.0562424580088581E-2</v>
      </c>
    </row>
    <row r="17" spans="1:9" x14ac:dyDescent="0.25">
      <c r="A17">
        <v>90</v>
      </c>
      <c r="B17">
        <v>7.5</v>
      </c>
      <c r="C17">
        <v>3.8576411331382454E-2</v>
      </c>
      <c r="E17">
        <v>30</v>
      </c>
      <c r="F17">
        <f t="shared" si="1"/>
        <v>2.5</v>
      </c>
      <c r="G17">
        <f>(1+C17)^-B17</f>
        <v>0.75285543772839103</v>
      </c>
      <c r="H17">
        <f t="shared" si="3"/>
        <v>3.9220417457936292</v>
      </c>
      <c r="I17">
        <f>2*(G$12-G17)/H17</f>
        <v>4.0675667364309734E-2</v>
      </c>
    </row>
    <row r="18" spans="1:9" x14ac:dyDescent="0.25">
      <c r="A18">
        <v>96</v>
      </c>
      <c r="B18">
        <v>8</v>
      </c>
      <c r="C18">
        <v>3.8791108684510078E-2</v>
      </c>
      <c r="E18">
        <v>36</v>
      </c>
      <c r="F18">
        <f t="shared" si="1"/>
        <v>3</v>
      </c>
      <c r="G18">
        <f t="shared" si="0"/>
        <v>0.73752069332509806</v>
      </c>
      <c r="H18">
        <f t="shared" si="3"/>
        <v>4.6595624391187274</v>
      </c>
      <c r="I18">
        <f t="shared" si="2"/>
        <v>4.0819531175420275E-2</v>
      </c>
    </row>
    <row r="19" spans="1:9" x14ac:dyDescent="0.25">
      <c r="A19">
        <v>102</v>
      </c>
      <c r="B19">
        <v>8.5</v>
      </c>
      <c r="C19">
        <v>3.9006813548807528E-2</v>
      </c>
      <c r="E19">
        <v>42</v>
      </c>
      <c r="F19">
        <f t="shared" si="1"/>
        <v>3.5</v>
      </c>
      <c r="G19">
        <f t="shared" si="0"/>
        <v>0.72234328140937187</v>
      </c>
      <c r="H19">
        <f t="shared" si="3"/>
        <v>5.3819057205280991</v>
      </c>
      <c r="I19">
        <f t="shared" si="2"/>
        <v>4.0981018533567802E-2</v>
      </c>
    </row>
    <row r="20" spans="1:9" x14ac:dyDescent="0.25">
      <c r="A20">
        <v>108</v>
      </c>
      <c r="B20">
        <v>9</v>
      </c>
      <c r="C20">
        <v>3.9223709244382121E-2</v>
      </c>
      <c r="E20">
        <v>48</v>
      </c>
      <c r="F20">
        <f t="shared" si="1"/>
        <v>4</v>
      </c>
      <c r="G20">
        <f t="shared" si="0"/>
        <v>0.70732430735621632</v>
      </c>
      <c r="H20">
        <f t="shared" si="3"/>
        <v>6.0892300278843159</v>
      </c>
      <c r="I20">
        <f t="shared" si="2"/>
        <v>4.1153631089258721E-2</v>
      </c>
    </row>
    <row r="21" spans="1:9" x14ac:dyDescent="0.25">
      <c r="A21">
        <v>114</v>
      </c>
      <c r="B21">
        <v>9.5</v>
      </c>
      <c r="C21">
        <v>3.94419543829585E-2</v>
      </c>
      <c r="E21">
        <v>54</v>
      </c>
      <c r="F21">
        <f t="shared" si="1"/>
        <v>4.5</v>
      </c>
      <c r="G21">
        <f t="shared" si="0"/>
        <v>0.69246479845736864</v>
      </c>
      <c r="H21">
        <f t="shared" si="3"/>
        <v>6.7816948263416847</v>
      </c>
      <c r="I21">
        <f t="shared" si="2"/>
        <v>4.1333759651655547E-2</v>
      </c>
    </row>
    <row r="22" spans="1:9" x14ac:dyDescent="0.25">
      <c r="A22">
        <v>120</v>
      </c>
      <c r="B22">
        <v>10</v>
      </c>
      <c r="C22">
        <v>3.9661689700565494E-2</v>
      </c>
      <c r="E22">
        <v>60</v>
      </c>
      <c r="F22">
        <f t="shared" si="1"/>
        <v>5</v>
      </c>
      <c r="G22">
        <f>(1+C22)^-B22</f>
        <v>0.67776570495674049</v>
      </c>
      <c r="H22">
        <f t="shared" si="3"/>
        <v>7.4594605312984257</v>
      </c>
      <c r="I22">
        <f>2*(G$12-G22)/H22</f>
        <v>4.1519239854497861E-2</v>
      </c>
    </row>
    <row r="23" spans="1:9" x14ac:dyDescent="0.25">
      <c r="A23">
        <v>126</v>
      </c>
      <c r="B23">
        <v>10.5</v>
      </c>
      <c r="C23">
        <v>3.9885135480505429E-2</v>
      </c>
      <c r="E23">
        <v>66</v>
      </c>
      <c r="F23">
        <f t="shared" si="1"/>
        <v>5.5</v>
      </c>
      <c r="G23">
        <f t="shared" si="0"/>
        <v>0.66321388818911109</v>
      </c>
      <c r="H23">
        <f t="shared" si="3"/>
        <v>8.1226744194875362</v>
      </c>
      <c r="I23">
        <f t="shared" si="2"/>
        <v>4.1712217801876908E-2</v>
      </c>
    </row>
    <row r="24" spans="1:9" x14ac:dyDescent="0.25">
      <c r="A24">
        <v>132</v>
      </c>
      <c r="B24">
        <v>11</v>
      </c>
      <c r="C24">
        <v>4.011033152558241E-2</v>
      </c>
      <c r="E24">
        <v>72</v>
      </c>
      <c r="F24">
        <f t="shared" si="1"/>
        <v>6</v>
      </c>
      <c r="G24">
        <f t="shared" si="0"/>
        <v>0.64882337365646936</v>
      </c>
      <c r="H24">
        <f t="shared" si="3"/>
        <v>8.7714977931440057</v>
      </c>
      <c r="I24">
        <f t="shared" si="2"/>
        <v>4.1907984503171458E-2</v>
      </c>
    </row>
    <row r="25" spans="1:9" x14ac:dyDescent="0.25">
      <c r="A25">
        <v>138</v>
      </c>
      <c r="B25">
        <v>11.5</v>
      </c>
      <c r="C25">
        <v>4.0337391872014683E-2</v>
      </c>
      <c r="E25">
        <v>78</v>
      </c>
      <c r="F25">
        <f t="shared" si="1"/>
        <v>6.5</v>
      </c>
      <c r="G25">
        <f t="shared" si="0"/>
        <v>0.63459494104725789</v>
      </c>
      <c r="H25">
        <f t="shared" si="3"/>
        <v>9.4060927341912635</v>
      </c>
      <c r="I25">
        <f t="shared" si="2"/>
        <v>4.2105970034023617E-2</v>
      </c>
    </row>
    <row r="26" spans="1:9" x14ac:dyDescent="0.25">
      <c r="A26">
        <v>144</v>
      </c>
      <c r="B26">
        <v>12</v>
      </c>
      <c r="C26">
        <v>4.0566425876509049E-2</v>
      </c>
      <c r="E26">
        <v>84</v>
      </c>
      <c r="F26">
        <f t="shared" si="1"/>
        <v>7</v>
      </c>
      <c r="G26">
        <f t="shared" si="0"/>
        <v>0.62052929602284235</v>
      </c>
      <c r="H26">
        <f t="shared" si="3"/>
        <v>10.026622030214106</v>
      </c>
      <c r="I26">
        <f t="shared" si="2"/>
        <v>4.2305768340893342E-2</v>
      </c>
    </row>
    <row r="27" spans="1:9" x14ac:dyDescent="0.25">
      <c r="A27">
        <v>150</v>
      </c>
      <c r="B27">
        <v>12.5</v>
      </c>
      <c r="C27">
        <v>4.0797539885848E-2</v>
      </c>
      <c r="E27">
        <v>90</v>
      </c>
      <c r="F27">
        <f t="shared" si="1"/>
        <v>7.5</v>
      </c>
      <c r="G27">
        <f t="shared" si="0"/>
        <v>0.60662707134992588</v>
      </c>
      <c r="H27">
        <f t="shared" si="3"/>
        <v>10.633249101564033</v>
      </c>
      <c r="I27">
        <f t="shared" si="2"/>
        <v>4.2507082631148566E-2</v>
      </c>
    </row>
    <row r="28" spans="1:9" x14ac:dyDescent="0.25">
      <c r="A28">
        <v>156</v>
      </c>
      <c r="B28">
        <v>13</v>
      </c>
      <c r="C28">
        <v>4.1030838569103834E-2</v>
      </c>
      <c r="E28">
        <v>96</v>
      </c>
      <c r="F28">
        <f t="shared" si="1"/>
        <v>8</v>
      </c>
      <c r="G28">
        <f t="shared" si="0"/>
        <v>0.59288882805034981</v>
      </c>
      <c r="H28">
        <f t="shared" si="3"/>
        <v>11.226137929614383</v>
      </c>
      <c r="I28">
        <f t="shared" si="2"/>
        <v>4.270969124048437E-2</v>
      </c>
    </row>
    <row r="29" spans="1:9" x14ac:dyDescent="0.25">
      <c r="A29">
        <v>162</v>
      </c>
      <c r="B29">
        <v>13.5</v>
      </c>
      <c r="C29">
        <v>4.1266426003732981E-2</v>
      </c>
      <c r="E29">
        <v>102</v>
      </c>
      <c r="F29">
        <f t="shared" si="1"/>
        <v>8.5</v>
      </c>
      <c r="G29">
        <f t="shared" si="0"/>
        <v>0.57931505656711657</v>
      </c>
      <c r="H29">
        <f t="shared" si="3"/>
        <v>11.8054529861815</v>
      </c>
      <c r="I29">
        <f t="shared" si="2"/>
        <v>4.2913425546345946E-2</v>
      </c>
    </row>
    <row r="30" spans="1:9" x14ac:dyDescent="0.25">
      <c r="A30">
        <v>168</v>
      </c>
      <c r="B30">
        <v>14</v>
      </c>
      <c r="C30">
        <v>4.150440658106791E-2</v>
      </c>
      <c r="E30">
        <v>108</v>
      </c>
      <c r="F30">
        <f t="shared" si="1"/>
        <v>9</v>
      </c>
      <c r="G30">
        <f t="shared" si="0"/>
        <v>0.56590617794564801</v>
      </c>
      <c r="H30">
        <f t="shared" si="3"/>
        <v>12.371359164127147</v>
      </c>
      <c r="I30">
        <f t="shared" si="2"/>
        <v>4.3118155243046824E-2</v>
      </c>
    </row>
    <row r="31" spans="1:9" x14ac:dyDescent="0.25">
      <c r="A31">
        <v>174</v>
      </c>
      <c r="B31">
        <v>14.5</v>
      </c>
      <c r="C31">
        <v>4.1744885779044116E-2</v>
      </c>
      <c r="E31">
        <v>114</v>
      </c>
      <c r="F31">
        <f t="shared" si="1"/>
        <v>9.5</v>
      </c>
      <c r="G31">
        <f t="shared" si="0"/>
        <v>0.55266254502917889</v>
      </c>
      <c r="H31">
        <f t="shared" si="3"/>
        <v>12.924021709156326</v>
      </c>
      <c r="I31">
        <f t="shared" si="2"/>
        <v>4.3323778266526426E-2</v>
      </c>
    </row>
    <row r="32" spans="1:9" x14ac:dyDescent="0.25">
      <c r="A32">
        <v>180</v>
      </c>
      <c r="B32">
        <v>15</v>
      </c>
      <c r="C32">
        <v>4.1987970837642496E-2</v>
      </c>
      <c r="E32">
        <v>120</v>
      </c>
      <c r="F32">
        <f t="shared" si="1"/>
        <v>10</v>
      </c>
      <c r="G32">
        <f t="shared" si="0"/>
        <v>0.53958444366726588</v>
      </c>
      <c r="H32">
        <f t="shared" si="3"/>
        <v>13.463606152823592</v>
      </c>
      <c r="I32">
        <f t="shared" si="2"/>
        <v>4.3530213741448241E-2</v>
      </c>
    </row>
    <row r="33" spans="1:9" x14ac:dyDescent="0.25">
      <c r="A33">
        <v>186</v>
      </c>
      <c r="B33">
        <v>15.5</v>
      </c>
      <c r="C33">
        <v>4.223377136382056E-2</v>
      </c>
      <c r="E33">
        <v>126</v>
      </c>
      <c r="F33">
        <f t="shared" si="1"/>
        <v>10.5</v>
      </c>
      <c r="G33">
        <f t="shared" si="0"/>
        <v>0.52667209393636349</v>
      </c>
      <c r="H33">
        <f t="shared" si="3"/>
        <v>13.990278246759956</v>
      </c>
      <c r="I33">
        <f t="shared" si="2"/>
        <v>4.3737396943238381E-2</v>
      </c>
    </row>
    <row r="34" spans="1:9" x14ac:dyDescent="0.25">
      <c r="A34">
        <v>192</v>
      </c>
      <c r="B34">
        <v>16</v>
      </c>
      <c r="C34">
        <v>4.2482399886482058E-2</v>
      </c>
      <c r="E34">
        <v>132</v>
      </c>
      <c r="F34">
        <f t="shared" si="1"/>
        <v>11</v>
      </c>
      <c r="G34">
        <f t="shared" si="0"/>
        <v>0.51392565137147361</v>
      </c>
      <c r="H34">
        <f t="shared" si="3"/>
        <v>14.504203898131429</v>
      </c>
      <c r="I34">
        <f t="shared" si="2"/>
        <v>4.3945275633968987E-2</v>
      </c>
    </row>
    <row r="35" spans="1:9" x14ac:dyDescent="0.25">
      <c r="A35">
        <v>198</v>
      </c>
      <c r="B35">
        <v>16.5</v>
      </c>
      <c r="C35">
        <v>4.2733972377578811E-2</v>
      </c>
      <c r="E35">
        <v>138</v>
      </c>
      <c r="F35">
        <f t="shared" si="1"/>
        <v>11.5</v>
      </c>
      <c r="G35">
        <f t="shared" si="0"/>
        <v>0.50134520820783302</v>
      </c>
      <c r="H35">
        <f t="shared" si="3"/>
        <v>15.005549106339263</v>
      </c>
      <c r="I35">
        <f t="shared" si="2"/>
        <v>4.4153807353977587E-2</v>
      </c>
    </row>
    <row r="36" spans="1:9" x14ac:dyDescent="0.25">
      <c r="A36">
        <v>204</v>
      </c>
      <c r="B36">
        <v>17</v>
      </c>
      <c r="C36">
        <v>4.2988608752210222E-2</v>
      </c>
      <c r="E36">
        <v>144</v>
      </c>
      <c r="F36">
        <f t="shared" si="1"/>
        <v>12</v>
      </c>
      <c r="G36">
        <f t="shared" si="0"/>
        <v>0.48893079463167005</v>
      </c>
      <c r="H36">
        <f t="shared" si="3"/>
        <v>15.494479900970934</v>
      </c>
      <c r="I36">
        <f t="shared" si="2"/>
        <v>4.4362957390470831E-2</v>
      </c>
    </row>
    <row r="37" spans="1:9" x14ac:dyDescent="0.25">
      <c r="A37">
        <v>210</v>
      </c>
      <c r="B37">
        <v>17.5</v>
      </c>
      <c r="C37">
        <v>4.3246433358263392E-2</v>
      </c>
      <c r="E37">
        <v>150</v>
      </c>
      <c r="F37">
        <f t="shared" si="1"/>
        <v>12.5</v>
      </c>
      <c r="G37">
        <f t="shared" si="0"/>
        <v>0.47668238003903446</v>
      </c>
      <c r="H37">
        <f t="shared" si="3"/>
        <v>15.971162281009969</v>
      </c>
      <c r="I37">
        <f t="shared" si="2"/>
        <v>4.4572697233562539E-2</v>
      </c>
    </row>
    <row r="38" spans="1:9" x14ac:dyDescent="0.25">
      <c r="A38">
        <v>216</v>
      </c>
      <c r="B38">
        <v>18</v>
      </c>
      <c r="C38">
        <v>4.3507575464463377E-2</v>
      </c>
      <c r="E38">
        <v>156</v>
      </c>
      <c r="F38">
        <f t="shared" si="1"/>
        <v>13</v>
      </c>
      <c r="G38">
        <f t="shared" si="0"/>
        <v>0.46459987430174493</v>
      </c>
      <c r="H38">
        <f t="shared" si="3"/>
        <v>16.435762155311714</v>
      </c>
      <c r="I38">
        <f t="shared" si="2"/>
        <v>4.4783003388513744E-2</v>
      </c>
    </row>
    <row r="39" spans="1:9" x14ac:dyDescent="0.25">
      <c r="A39">
        <v>222</v>
      </c>
      <c r="B39">
        <v>18.5</v>
      </c>
      <c r="C39">
        <v>4.3772169754523249E-2</v>
      </c>
      <c r="E39">
        <v>162</v>
      </c>
      <c r="F39">
        <f t="shared" si="1"/>
        <v>13.5</v>
      </c>
      <c r="G39">
        <f t="shared" si="0"/>
        <v>0.45268312903951186</v>
      </c>
      <c r="H39">
        <f t="shared" si="3"/>
        <v>16.888445284351224</v>
      </c>
      <c r="I39">
        <f t="shared" si="2"/>
        <v>4.4993856451824812E-2</v>
      </c>
    </row>
    <row r="40" spans="1:9" x14ac:dyDescent="0.25">
      <c r="A40">
        <v>228</v>
      </c>
      <c r="B40">
        <v>19</v>
      </c>
      <c r="C40">
        <v>4.4040356834276428E-2</v>
      </c>
      <c r="E40">
        <v>168</v>
      </c>
      <c r="F40">
        <f t="shared" si="1"/>
        <v>14</v>
      </c>
      <c r="G40">
        <f t="shared" si="0"/>
        <v>0.44093193889727444</v>
      </c>
      <c r="H40">
        <f t="shared" si="3"/>
        <v>17.3293772232485</v>
      </c>
      <c r="I40">
        <f t="shared" si="2"/>
        <v>4.520524038521808E-2</v>
      </c>
    </row>
    <row r="41" spans="1:9" x14ac:dyDescent="0.25">
      <c r="A41">
        <v>234</v>
      </c>
      <c r="B41">
        <v>19.5</v>
      </c>
      <c r="C41">
        <v>4.4312283758148885E-2</v>
      </c>
      <c r="E41">
        <v>174</v>
      </c>
      <c r="F41">
        <f t="shared" si="1"/>
        <v>14.5</v>
      </c>
      <c r="G41">
        <f t="shared" si="0"/>
        <v>0.42934604282686067</v>
      </c>
      <c r="H41">
        <f t="shared" si="3"/>
        <v>17.758723266075361</v>
      </c>
      <c r="I41">
        <f t="shared" si="2"/>
        <v>4.541714193973951E-2</v>
      </c>
    </row>
    <row r="42" spans="1:9" x14ac:dyDescent="0.25">
      <c r="A42">
        <v>240</v>
      </c>
      <c r="B42">
        <v>20</v>
      </c>
      <c r="C42">
        <v>4.4588104581046339E-2</v>
      </c>
      <c r="E42">
        <v>180</v>
      </c>
      <c r="F42">
        <f t="shared" si="1"/>
        <v>15</v>
      </c>
      <c r="G42">
        <f t="shared" si="0"/>
        <v>0.41792512537205617</v>
      </c>
      <c r="H42">
        <f t="shared" si="3"/>
        <v>18.176648391447415</v>
      </c>
      <c r="I42">
        <f t="shared" si="2"/>
        <v>4.5629550194950054E-2</v>
      </c>
    </row>
    <row r="43" spans="1:9" x14ac:dyDescent="0.25">
      <c r="A43">
        <v>246</v>
      </c>
      <c r="B43">
        <v>20.5</v>
      </c>
      <c r="C43">
        <v>4.4488364869562202E-2</v>
      </c>
      <c r="E43">
        <v>186</v>
      </c>
      <c r="F43">
        <f t="shared" si="1"/>
        <v>15.5</v>
      </c>
      <c r="G43">
        <f t="shared" si="0"/>
        <v>0.40970953081320316</v>
      </c>
      <c r="H43">
        <f t="shared" si="3"/>
        <v>18.586357922260618</v>
      </c>
      <c r="I43">
        <f t="shared" si="2"/>
        <v>4.5507758045387862E-2</v>
      </c>
    </row>
    <row r="44" spans="1:9" x14ac:dyDescent="0.25">
      <c r="A44">
        <v>252</v>
      </c>
      <c r="B44">
        <v>21</v>
      </c>
      <c r="C44">
        <v>4.4390119962206986E-2</v>
      </c>
      <c r="E44">
        <v>192</v>
      </c>
      <c r="F44">
        <f t="shared" si="1"/>
        <v>16</v>
      </c>
      <c r="G44">
        <f t="shared" ref="G44:G72" si="4">(1+C44)^-B44</f>
        <v>0.40168179702920898</v>
      </c>
      <c r="H44">
        <f t="shared" si="3"/>
        <v>18.988039719289826</v>
      </c>
      <c r="I44">
        <f t="shared" si="2"/>
        <v>4.5390622706757096E-2</v>
      </c>
    </row>
    <row r="45" spans="1:9" x14ac:dyDescent="0.25">
      <c r="A45">
        <v>258</v>
      </c>
      <c r="B45">
        <v>21.5</v>
      </c>
      <c r="C45">
        <v>4.4293225445510842E-2</v>
      </c>
      <c r="E45">
        <v>198</v>
      </c>
      <c r="F45">
        <f t="shared" si="1"/>
        <v>16.5</v>
      </c>
      <c r="G45">
        <f t="shared" si="4"/>
        <v>0.39383752723451348</v>
      </c>
      <c r="H45">
        <f t="shared" si="3"/>
        <v>19.38187724652434</v>
      </c>
      <c r="I45">
        <f t="shared" si="2"/>
        <v>4.5277734208432438E-2</v>
      </c>
    </row>
    <row r="46" spans="1:9" x14ac:dyDescent="0.25">
      <c r="A46">
        <v>264</v>
      </c>
      <c r="B46">
        <v>22</v>
      </c>
      <c r="C46">
        <v>4.4197549620466292E-2</v>
      </c>
      <c r="E46">
        <v>204</v>
      </c>
      <c r="F46">
        <f t="shared" si="1"/>
        <v>17</v>
      </c>
      <c r="G46">
        <f t="shared" si="4"/>
        <v>0.38617243079695646</v>
      </c>
      <c r="H46">
        <f t="shared" si="3"/>
        <v>19.768049677321297</v>
      </c>
      <c r="I46">
        <f t="shared" si="2"/>
        <v>4.516872902884677E-2</v>
      </c>
    </row>
    <row r="47" spans="1:9" x14ac:dyDescent="0.25">
      <c r="A47">
        <v>270</v>
      </c>
      <c r="B47">
        <v>22.5</v>
      </c>
      <c r="C47">
        <v>4.4102972094633541E-2</v>
      </c>
      <c r="E47">
        <v>210</v>
      </c>
      <c r="F47">
        <f t="shared" si="1"/>
        <v>17.5</v>
      </c>
      <c r="G47">
        <f t="shared" si="4"/>
        <v>0.37868232060374712</v>
      </c>
      <c r="H47">
        <f t="shared" si="3"/>
        <v>20.146731997925045</v>
      </c>
      <c r="I47">
        <f t="shared" si="2"/>
        <v>4.5063283701973621E-2</v>
      </c>
    </row>
    <row r="48" spans="1:9" x14ac:dyDescent="0.25">
      <c r="A48">
        <v>276</v>
      </c>
      <c r="B48">
        <v>23</v>
      </c>
      <c r="C48">
        <v>4.4009382558503507E-2</v>
      </c>
      <c r="E48">
        <v>216</v>
      </c>
      <c r="F48">
        <f t="shared" si="1"/>
        <v>18</v>
      </c>
      <c r="G48">
        <f t="shared" si="4"/>
        <v>0.37136311049448639</v>
      </c>
      <c r="H48">
        <f t="shared" si="3"/>
        <v>20.51809510841953</v>
      </c>
      <c r="I48">
        <f t="shared" si="2"/>
        <v>4.4961109451632092E-2</v>
      </c>
    </row>
    <row r="49" spans="1:9" x14ac:dyDescent="0.25">
      <c r="A49">
        <v>282</v>
      </c>
      <c r="B49">
        <v>23.5</v>
      </c>
      <c r="C49">
        <v>4.391667971866875E-2</v>
      </c>
      <c r="E49">
        <v>222</v>
      </c>
      <c r="F49">
        <f t="shared" si="1"/>
        <v>18.5</v>
      </c>
      <c r="G49">
        <f t="shared" si="4"/>
        <v>0.36421081275949135</v>
      </c>
      <c r="H49">
        <f t="shared" si="3"/>
        <v>20.882305921179022</v>
      </c>
      <c r="I49">
        <f t="shared" si="2"/>
        <v>4.4861947665870823E-2</v>
      </c>
    </row>
    <row r="50" spans="1:9" x14ac:dyDescent="0.25">
      <c r="A50">
        <v>288</v>
      </c>
      <c r="B50">
        <v>24</v>
      </c>
      <c r="C50">
        <v>4.3824770364931487E-2</v>
      </c>
      <c r="E50">
        <v>228</v>
      </c>
      <c r="F50">
        <f t="shared" si="1"/>
        <v>19</v>
      </c>
      <c r="G50">
        <f t="shared" si="4"/>
        <v>0.3572215357017155</v>
      </c>
      <c r="H50">
        <f t="shared" si="3"/>
        <v>21.239527456880737</v>
      </c>
      <c r="I50">
        <f t="shared" si="2"/>
        <v>4.4765566061883796E-2</v>
      </c>
    </row>
    <row r="51" spans="1:9" x14ac:dyDescent="0.25">
      <c r="A51">
        <v>294</v>
      </c>
      <c r="B51">
        <v>24.5</v>
      </c>
      <c r="C51">
        <v>4.3733568552211999E-2</v>
      </c>
      <c r="E51">
        <v>234</v>
      </c>
      <c r="F51">
        <f t="shared" si="1"/>
        <v>19.5</v>
      </c>
      <c r="G51">
        <f t="shared" si="4"/>
        <v>0.35039148126060599</v>
      </c>
      <c r="H51">
        <f t="shared" si="3"/>
        <v>21.589918938141341</v>
      </c>
      <c r="I51">
        <f t="shared" si="2"/>
        <v>4.4671755421580937E-2</v>
      </c>
    </row>
    <row r="52" spans="1:9" x14ac:dyDescent="0.25">
      <c r="A52">
        <v>300</v>
      </c>
      <c r="B52">
        <v>25</v>
      </c>
      <c r="C52">
        <v>4.3642994881184505E-2</v>
      </c>
      <c r="E52">
        <v>240</v>
      </c>
      <c r="F52">
        <f t="shared" si="1"/>
        <v>20</v>
      </c>
      <c r="G52">
        <f t="shared" si="4"/>
        <v>0.34371694269631126</v>
      </c>
      <c r="H52">
        <f t="shared" si="3"/>
        <v>21.933635880837652</v>
      </c>
      <c r="I52">
        <f t="shared" si="2"/>
        <v>4.4580326801142059E-2</v>
      </c>
    </row>
    <row r="53" spans="1:9" x14ac:dyDescent="0.25">
      <c r="A53">
        <v>306</v>
      </c>
      <c r="B53">
        <v>25.5</v>
      </c>
      <c r="C53">
        <v>4.3552975864093568E-2</v>
      </c>
      <c r="E53">
        <v>246</v>
      </c>
      <c r="F53">
        <f t="shared" si="1"/>
        <v>20.5</v>
      </c>
      <c r="G53">
        <f t="shared" si="4"/>
        <v>0.33719430233262626</v>
      </c>
      <c r="H53">
        <f t="shared" si="3"/>
        <v>22.270830183170279</v>
      </c>
      <c r="I53">
        <f t="shared" si="2"/>
        <v>4.4491109136162367E-2</v>
      </c>
    </row>
    <row r="54" spans="1:9" x14ac:dyDescent="0.25">
      <c r="A54">
        <v>312</v>
      </c>
      <c r="B54">
        <v>26</v>
      </c>
      <c r="C54">
        <v>4.3463443364283538E-2</v>
      </c>
      <c r="E54">
        <v>252</v>
      </c>
      <c r="F54">
        <f t="shared" si="1"/>
        <v>21</v>
      </c>
      <c r="G54">
        <f t="shared" si="4"/>
        <v>0.33082002935719601</v>
      </c>
      <c r="H54">
        <f t="shared" si="3"/>
        <v>22.601650212527474</v>
      </c>
      <c r="I54">
        <f t="shared" si="2"/>
        <v>4.4403947178465714E-2</v>
      </c>
    </row>
    <row r="55" spans="1:9" x14ac:dyDescent="0.25">
      <c r="A55">
        <v>318</v>
      </c>
      <c r="B55">
        <v>26.5</v>
      </c>
      <c r="C55">
        <v>4.337433409971081E-2</v>
      </c>
      <c r="E55">
        <v>258</v>
      </c>
      <c r="F55">
        <f t="shared" si="1"/>
        <v>21.5</v>
      </c>
      <c r="G55">
        <f t="shared" si="4"/>
        <v>0.32459067767744826</v>
      </c>
      <c r="H55">
        <f t="shared" si="3"/>
        <v>22.926240890204923</v>
      </c>
      <c r="I55">
        <f t="shared" si="2"/>
        <v>4.4318699712207463E-2</v>
      </c>
    </row>
    <row r="56" spans="1:9" x14ac:dyDescent="0.25">
      <c r="A56">
        <v>324</v>
      </c>
      <c r="B56">
        <v>27</v>
      </c>
      <c r="C56">
        <v>4.3285589202145758E-2</v>
      </c>
      <c r="E56">
        <v>264</v>
      </c>
      <c r="F56">
        <f t="shared" si="1"/>
        <v>22</v>
      </c>
      <c r="G56">
        <f t="shared" si="4"/>
        <v>0.31850288383084757</v>
      </c>
      <c r="H56">
        <f t="shared" si="3"/>
        <v>23.244743774035772</v>
      </c>
      <c r="I56">
        <f t="shared" si="2"/>
        <v>4.4235238006127608E-2</v>
      </c>
    </row>
    <row r="57" spans="1:9" x14ac:dyDescent="0.25">
      <c r="A57">
        <v>330</v>
      </c>
      <c r="B57">
        <v>27.5</v>
      </c>
      <c r="C57">
        <v>4.3197153824981793E-2</v>
      </c>
      <c r="E57">
        <v>270</v>
      </c>
      <c r="F57">
        <f t="shared" si="1"/>
        <v>22.5</v>
      </c>
      <c r="G57">
        <f t="shared" si="4"/>
        <v>0.31255336494803021</v>
      </c>
      <c r="H57">
        <f t="shared" si="3"/>
        <v>23.557297138983802</v>
      </c>
      <c r="I57">
        <f t="shared" si="2"/>
        <v>4.4153444466270744E-2</v>
      </c>
    </row>
    <row r="58" spans="1:9" x14ac:dyDescent="0.25">
      <c r="A58">
        <v>336</v>
      </c>
      <c r="B58">
        <v>28</v>
      </c>
      <c r="C58">
        <v>4.3108976793579945E-2</v>
      </c>
      <c r="E58">
        <v>276</v>
      </c>
      <c r="F58">
        <f t="shared" si="1"/>
        <v>23</v>
      </c>
      <c r="G58">
        <f t="shared" si="4"/>
        <v>0.30673891676745579</v>
      </c>
      <c r="H58">
        <f t="shared" si="3"/>
        <v>23.864036055751257</v>
      </c>
      <c r="I58">
        <f t="shared" si="2"/>
        <v>4.407321145951891E-2</v>
      </c>
    </row>
    <row r="59" spans="1:9" x14ac:dyDescent="0.25">
      <c r="A59">
        <v>342</v>
      </c>
      <c r="B59">
        <v>28.5</v>
      </c>
      <c r="C59">
        <v>4.3021010292924711E-2</v>
      </c>
      <c r="E59">
        <v>282</v>
      </c>
      <c r="F59">
        <f t="shared" si="1"/>
        <v>23.5</v>
      </c>
      <c r="G59">
        <f t="shared" si="4"/>
        <v>0.30105641170026637</v>
      </c>
      <c r="H59">
        <f t="shared" si="3"/>
        <v>24.165092467451522</v>
      </c>
      <c r="I59">
        <f t="shared" si="2"/>
        <v>4.3994440283191119E-2</v>
      </c>
    </row>
    <row r="60" spans="1:9" x14ac:dyDescent="0.25">
      <c r="A60">
        <v>348</v>
      </c>
      <c r="B60">
        <v>29</v>
      </c>
      <c r="C60">
        <v>4.2933209588096988E-2</v>
      </c>
      <c r="E60">
        <v>288</v>
      </c>
      <c r="F60">
        <f t="shared" si="1"/>
        <v>24</v>
      </c>
      <c r="G60">
        <f t="shared" si="4"/>
        <v>0.29550279694401732</v>
      </c>
      <c r="H60">
        <f t="shared" si="3"/>
        <v>24.46059526439554</v>
      </c>
      <c r="I60">
        <f t="shared" si="2"/>
        <v>4.3917040259982075E-2</v>
      </c>
    </row>
    <row r="61" spans="1:9" x14ac:dyDescent="0.25">
      <c r="A61">
        <v>354</v>
      </c>
      <c r="B61">
        <v>29.5</v>
      </c>
      <c r="C61">
        <v>4.2845532773669648E-2</v>
      </c>
      <c r="E61">
        <v>294</v>
      </c>
      <c r="F61">
        <f t="shared" si="1"/>
        <v>24.5</v>
      </c>
      <c r="G61">
        <f t="shared" si="4"/>
        <v>0.29007509264403053</v>
      </c>
      <c r="H61">
        <f t="shared" si="3"/>
        <v>24.750670357039571</v>
      </c>
      <c r="I61">
        <f t="shared" si="2"/>
        <v>4.3840927940803749E-2</v>
      </c>
    </row>
    <row r="62" spans="1:9" x14ac:dyDescent="0.25">
      <c r="A62">
        <v>360</v>
      </c>
      <c r="B62">
        <v>30</v>
      </c>
      <c r="C62">
        <v>4.2757940548655338E-2</v>
      </c>
      <c r="E62">
        <v>300</v>
      </c>
      <c r="F62">
        <f t="shared" si="1"/>
        <v>25</v>
      </c>
      <c r="G62">
        <f t="shared" si="4"/>
        <v>0.28477039010115102</v>
      </c>
      <c r="H62">
        <f t="shared" si="3"/>
        <v>25.035440747140722</v>
      </c>
      <c r="I62">
        <f t="shared" si="2"/>
        <v>4.3766026400811717E-2</v>
      </c>
    </row>
    <row r="63" spans="1:9" x14ac:dyDescent="0.25">
      <c r="A63">
        <v>366</v>
      </c>
      <c r="B63">
        <v>30.5</v>
      </c>
      <c r="C63" s="7">
        <v>4.2673227199179431E-2</v>
      </c>
      <c r="E63">
        <v>306</v>
      </c>
      <c r="F63">
        <f t="shared" si="1"/>
        <v>25.5</v>
      </c>
      <c r="G63">
        <f t="shared" si="4"/>
        <v>0.27956269647003862</v>
      </c>
      <c r="H63">
        <f t="shared" si="3"/>
        <v>25.31500344361076</v>
      </c>
      <c r="I63">
        <f t="shared" si="2"/>
        <v>4.3694133813626461E-2</v>
      </c>
    </row>
    <row r="64" spans="1:9" x14ac:dyDescent="0.25">
      <c r="A64">
        <v>372</v>
      </c>
      <c r="B64">
        <v>31</v>
      </c>
      <c r="C64" s="7">
        <v>4.2591253091065928E-2</v>
      </c>
      <c r="E64">
        <v>312</v>
      </c>
      <c r="F64">
        <f t="shared" si="1"/>
        <v>26</v>
      </c>
      <c r="G64">
        <f t="shared" si="4"/>
        <v>0.27445023771550975</v>
      </c>
      <c r="H64">
        <f t="shared" si="3"/>
        <v>25.589453681326269</v>
      </c>
      <c r="I64">
        <f t="shared" si="2"/>
        <v>4.3625083965010324E-2</v>
      </c>
    </row>
    <row r="65" spans="1:9" x14ac:dyDescent="0.25">
      <c r="A65">
        <v>378</v>
      </c>
      <c r="B65">
        <v>31.5</v>
      </c>
      <c r="C65" s="7">
        <v>4.2511887476688104E-2</v>
      </c>
      <c r="E65">
        <v>318</v>
      </c>
      <c r="F65">
        <f t="shared" si="1"/>
        <v>26.5</v>
      </c>
      <c r="G65">
        <f t="shared" si="4"/>
        <v>0.26943127224476626</v>
      </c>
      <c r="H65">
        <f t="shared" si="3"/>
        <v>25.858884953571035</v>
      </c>
      <c r="I65">
        <f t="shared" si="2"/>
        <v>4.3558722598846557E-2</v>
      </c>
    </row>
    <row r="66" spans="1:9" x14ac:dyDescent="0.25">
      <c r="A66">
        <v>384</v>
      </c>
      <c r="B66">
        <v>32</v>
      </c>
      <c r="C66" s="7">
        <v>4.2435007799097368E-2</v>
      </c>
      <c r="E66">
        <v>324</v>
      </c>
      <c r="F66">
        <f t="shared" si="1"/>
        <v>27</v>
      </c>
      <c r="G66">
        <f t="shared" si="4"/>
        <v>0.26450409031411276</v>
      </c>
      <c r="H66">
        <f t="shared" si="3"/>
        <v>26.123389043885147</v>
      </c>
      <c r="I66">
        <f t="shared" si="2"/>
        <v>4.3494906359990822E-2</v>
      </c>
    </row>
    <row r="67" spans="1:9" x14ac:dyDescent="0.25">
      <c r="A67">
        <v>390</v>
      </c>
      <c r="B67">
        <v>32.5</v>
      </c>
      <c r="C67" s="7">
        <v>4.2360499060533074E-2</v>
      </c>
      <c r="E67">
        <v>330</v>
      </c>
      <c r="F67">
        <f t="shared" si="1"/>
        <v>27.5</v>
      </c>
      <c r="G67">
        <f t="shared" si="4"/>
        <v>0.25966701344652693</v>
      </c>
      <c r="H67">
        <f t="shared" si="3"/>
        <v>26.383056057331675</v>
      </c>
      <c r="I67">
        <f t="shared" si="2"/>
        <v>4.3433501847339101E-2</v>
      </c>
    </row>
    <row r="68" spans="1:9" x14ac:dyDescent="0.25">
      <c r="A68">
        <v>396</v>
      </c>
      <c r="B68">
        <v>33</v>
      </c>
      <c r="C68" s="7">
        <v>4.2288253248471186E-2</v>
      </c>
      <c r="E68">
        <v>336</v>
      </c>
      <c r="F68">
        <f t="shared" si="1"/>
        <v>28</v>
      </c>
      <c r="G68">
        <f t="shared" si="4"/>
        <v>0.25491839385986625</v>
      </c>
      <c r="H68">
        <f t="shared" si="3"/>
        <v>26.637974451191543</v>
      </c>
      <c r="I68">
        <f t="shared" si="2"/>
        <v>4.337438476393634E-2</v>
      </c>
    </row>
    <row r="69" spans="1:9" x14ac:dyDescent="0.25">
      <c r="A69">
        <v>402</v>
      </c>
      <c r="B69">
        <v>33.5</v>
      </c>
      <c r="C69" s="7">
        <v>4.2218168813182633E-2</v>
      </c>
      <c r="E69">
        <v>342</v>
      </c>
      <c r="F69">
        <f t="shared" si="1"/>
        <v>28.5</v>
      </c>
      <c r="G69">
        <f t="shared" si="4"/>
        <v>0.25025661390554715</v>
      </c>
      <c r="H69">
        <f t="shared" si="3"/>
        <v>26.888231065097091</v>
      </c>
      <c r="I69">
        <f t="shared" si="2"/>
        <v>4.331743915271654E-2</v>
      </c>
    </row>
    <row r="70" spans="1:9" x14ac:dyDescent="0.25">
      <c r="A70">
        <v>408</v>
      </c>
      <c r="B70">
        <v>34</v>
      </c>
      <c r="C70" s="7">
        <v>4.2150150191492042E-2</v>
      </c>
      <c r="E70">
        <v>348</v>
      </c>
      <c r="F70">
        <f t="shared" si="1"/>
        <v>29</v>
      </c>
      <c r="G70">
        <f t="shared" si="4"/>
        <v>0.2456800855174788</v>
      </c>
      <c r="H70">
        <f t="shared" si="3"/>
        <v>27.133911150614569</v>
      </c>
      <c r="I70">
        <f t="shared" si="2"/>
        <v>4.326255670797665E-2</v>
      </c>
    </row>
    <row r="71" spans="1:9" x14ac:dyDescent="0.25">
      <c r="A71">
        <v>414</v>
      </c>
      <c r="B71">
        <v>34.5</v>
      </c>
      <c r="C71" s="7">
        <v>4.208410737203705E-2</v>
      </c>
      <c r="E71">
        <v>354</v>
      </c>
      <c r="F71">
        <f t="shared" si="1"/>
        <v>29.5</v>
      </c>
      <c r="G71">
        <f t="shared" si="4"/>
        <v>0.24118724967107688</v>
      </c>
      <c r="H71">
        <f t="shared" si="3"/>
        <v>27.375098400285648</v>
      </c>
      <c r="I71">
        <f t="shared" si="2"/>
        <v>4.3209636153969916E-2</v>
      </c>
    </row>
    <row r="72" spans="1:9" x14ac:dyDescent="0.25">
      <c r="A72">
        <v>420</v>
      </c>
      <c r="B72">
        <v>35</v>
      </c>
      <c r="C72" s="7">
        <v>4.2019955497869077E-2</v>
      </c>
      <c r="E72">
        <v>360</v>
      </c>
      <c r="F72">
        <f t="shared" si="1"/>
        <v>30</v>
      </c>
      <c r="G72">
        <f t="shared" si="4"/>
        <v>0.23677657585217549</v>
      </c>
      <c r="H72">
        <f t="shared" si="3"/>
        <v>27.611874976137823</v>
      </c>
      <c r="I72">
        <f t="shared" si="2"/>
        <v>4.3158582683107433E-2</v>
      </c>
    </row>
  </sheetData>
  <pageMargins left="0.7" right="0.7" top="0.75" bottom="0.75" header="0.3" footer="0.3"/>
  <ignoredErrors>
    <ignoredError sqref="G63:H63" evalErro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42D77-1A08-4433-9996-DA96CEFEB5C3}">
  <dimension ref="A1:D62"/>
  <sheetViews>
    <sheetView workbookViewId="0">
      <selection activeCell="D3" sqref="D3"/>
    </sheetView>
  </sheetViews>
  <sheetFormatPr defaultRowHeight="15" x14ac:dyDescent="0.25"/>
  <cols>
    <col min="2" max="2" width="11.85546875" bestFit="1" customWidth="1"/>
    <col min="4" max="4" width="9.42578125" bestFit="1" customWidth="1"/>
  </cols>
  <sheetData>
    <row r="1" spans="1:4" x14ac:dyDescent="0.25">
      <c r="B1" t="s">
        <v>33</v>
      </c>
      <c r="C1" t="s">
        <v>34</v>
      </c>
    </row>
    <row r="2" spans="1:4" x14ac:dyDescent="0.25">
      <c r="A2" t="s">
        <v>24</v>
      </c>
      <c r="B2" t="s">
        <v>15</v>
      </c>
      <c r="C2" t="s">
        <v>15</v>
      </c>
      <c r="D2" t="s">
        <v>35</v>
      </c>
    </row>
    <row r="3" spans="1:4" x14ac:dyDescent="0.25">
      <c r="A3">
        <v>0.5</v>
      </c>
      <c r="B3" s="4">
        <v>4.8560527831094049</v>
      </c>
      <c r="C3" s="4">
        <v>4.8899999999999997</v>
      </c>
      <c r="D3" s="4">
        <f>B3-C3</f>
        <v>-3.3947216890594767E-2</v>
      </c>
    </row>
    <row r="4" spans="1:4" x14ac:dyDescent="0.25">
      <c r="A4">
        <v>1</v>
      </c>
      <c r="B4" s="4">
        <v>4.38</v>
      </c>
      <c r="C4" s="4">
        <v>4.38</v>
      </c>
      <c r="D4" s="4">
        <f t="shared" ref="D4:D62" si="0">B4-C4</f>
        <v>0</v>
      </c>
    </row>
    <row r="5" spans="1:4" x14ac:dyDescent="0.25">
      <c r="A5">
        <v>1.5</v>
      </c>
      <c r="B5" s="5">
        <v>4.0792894433781193</v>
      </c>
      <c r="C5" s="5">
        <v>4.1449999999999996</v>
      </c>
      <c r="D5" s="4">
        <f t="shared" si="0"/>
        <v>-6.5710556621880301E-2</v>
      </c>
    </row>
    <row r="6" spans="1:4" x14ac:dyDescent="0.25">
      <c r="A6">
        <v>2</v>
      </c>
      <c r="B6" s="4">
        <v>3.91</v>
      </c>
      <c r="C6" s="4">
        <v>3.91</v>
      </c>
      <c r="D6" s="4">
        <f t="shared" si="0"/>
        <v>0</v>
      </c>
    </row>
    <row r="7" spans="1:4" x14ac:dyDescent="0.25">
      <c r="A7">
        <v>2.5</v>
      </c>
      <c r="B7" s="5">
        <v>3.8282105566218809</v>
      </c>
      <c r="C7" s="5">
        <v>3.85</v>
      </c>
      <c r="D7" s="4">
        <f t="shared" si="0"/>
        <v>-2.1789443378119167E-2</v>
      </c>
    </row>
    <row r="8" spans="1:4" x14ac:dyDescent="0.25">
      <c r="A8">
        <v>3</v>
      </c>
      <c r="B8" s="4">
        <v>3.79</v>
      </c>
      <c r="C8" s="4">
        <v>3.79</v>
      </c>
      <c r="D8" s="4">
        <f t="shared" si="0"/>
        <v>0</v>
      </c>
    </row>
    <row r="9" spans="1:4" x14ac:dyDescent="0.25">
      <c r="A9">
        <v>3.5</v>
      </c>
      <c r="B9" s="5">
        <v>3.7595015235124758</v>
      </c>
      <c r="C9" s="5">
        <v>3.77</v>
      </c>
      <c r="D9" s="4">
        <f t="shared" si="0"/>
        <v>-1.0498476487524222E-2</v>
      </c>
    </row>
    <row r="10" spans="1:4" x14ac:dyDescent="0.25">
      <c r="A10">
        <v>4</v>
      </c>
      <c r="B10" s="5">
        <v>3.7330655470249519</v>
      </c>
      <c r="C10" s="5">
        <v>3.75</v>
      </c>
      <c r="D10" s="4">
        <f t="shared" si="0"/>
        <v>-1.6934452975048142E-2</v>
      </c>
    </row>
    <row r="11" spans="1:4" x14ac:dyDescent="0.25">
      <c r="A11">
        <v>4.5</v>
      </c>
      <c r="B11" s="5">
        <v>3.7150967970249522</v>
      </c>
      <c r="C11" s="5">
        <v>3.73</v>
      </c>
      <c r="D11" s="4">
        <f t="shared" si="0"/>
        <v>-1.4903202975047769E-2</v>
      </c>
    </row>
    <row r="12" spans="1:4" x14ac:dyDescent="0.25">
      <c r="A12">
        <v>5</v>
      </c>
      <c r="B12" s="4">
        <v>3.71</v>
      </c>
      <c r="C12" s="4">
        <v>3.71</v>
      </c>
      <c r="D12" s="4">
        <f t="shared" si="0"/>
        <v>0</v>
      </c>
    </row>
    <row r="13" spans="1:4" x14ac:dyDescent="0.25">
      <c r="A13">
        <v>5.5</v>
      </c>
      <c r="B13" s="5">
        <v>3.7205169625719772</v>
      </c>
      <c r="C13" s="5">
        <v>3.7324999999999999</v>
      </c>
      <c r="D13" s="4">
        <f t="shared" si="0"/>
        <v>-1.1983037428022758E-2</v>
      </c>
    </row>
    <row r="14" spans="1:4" x14ac:dyDescent="0.25">
      <c r="A14">
        <v>6</v>
      </c>
      <c r="B14" s="5">
        <v>3.7427378119001919</v>
      </c>
      <c r="C14" s="5">
        <v>3.7549999999999999</v>
      </c>
      <c r="D14" s="4">
        <f t="shared" si="0"/>
        <v>-1.2262188099807947E-2</v>
      </c>
    </row>
    <row r="15" spans="1:4" x14ac:dyDescent="0.25">
      <c r="A15">
        <v>6.5</v>
      </c>
      <c r="B15" s="5">
        <v>3.7710897552783109</v>
      </c>
      <c r="C15" s="5">
        <v>3.7774999999999999</v>
      </c>
      <c r="D15" s="4">
        <f t="shared" si="0"/>
        <v>-6.4102447216889402E-3</v>
      </c>
    </row>
    <row r="16" spans="1:4" x14ac:dyDescent="0.25">
      <c r="A16">
        <v>7</v>
      </c>
      <c r="B16" s="4">
        <v>3.8</v>
      </c>
      <c r="C16" s="4">
        <v>3.8</v>
      </c>
      <c r="D16" s="4">
        <f t="shared" si="0"/>
        <v>0</v>
      </c>
    </row>
    <row r="17" spans="1:4" x14ac:dyDescent="0.25">
      <c r="A17">
        <v>7.5</v>
      </c>
      <c r="B17" s="5">
        <v>3.824992469076562</v>
      </c>
      <c r="C17" s="5">
        <v>3.8183333333333334</v>
      </c>
      <c r="D17" s="4">
        <f t="shared" si="0"/>
        <v>6.659135743228628E-3</v>
      </c>
    </row>
    <row r="18" spans="1:4" x14ac:dyDescent="0.25">
      <c r="A18">
        <v>8</v>
      </c>
      <c r="B18" s="5">
        <v>3.845977948389848</v>
      </c>
      <c r="C18" s="5">
        <v>3.8366666666666664</v>
      </c>
      <c r="D18" s="4">
        <f t="shared" si="0"/>
        <v>9.3112817231815193E-3</v>
      </c>
    </row>
    <row r="19" spans="1:4" x14ac:dyDescent="0.25">
      <c r="A19">
        <v>8.5</v>
      </c>
      <c r="B19" s="5">
        <v>3.8639639395393481</v>
      </c>
      <c r="C19" s="5">
        <v>3.855</v>
      </c>
      <c r="D19" s="4">
        <f t="shared" si="0"/>
        <v>8.9639395393481536E-3</v>
      </c>
    </row>
    <row r="20" spans="1:4" x14ac:dyDescent="0.25">
      <c r="A20">
        <v>9</v>
      </c>
      <c r="B20" s="5">
        <v>3.8799579441245471</v>
      </c>
      <c r="C20" s="5">
        <v>3.8733333333333335</v>
      </c>
      <c r="D20" s="4">
        <f t="shared" si="0"/>
        <v>6.6246107912135699E-3</v>
      </c>
    </row>
    <row r="21" spans="1:4" x14ac:dyDescent="0.25">
      <c r="A21">
        <v>9.5</v>
      </c>
      <c r="B21" s="5">
        <v>3.8949674637449352</v>
      </c>
      <c r="C21" s="5">
        <v>3.8916666666666666</v>
      </c>
      <c r="D21" s="4">
        <f t="shared" si="0"/>
        <v>3.3007970782685803E-3</v>
      </c>
    </row>
    <row r="22" spans="1:4" x14ac:dyDescent="0.25">
      <c r="A22">
        <v>10</v>
      </c>
      <c r="B22" s="4">
        <v>3.91</v>
      </c>
      <c r="C22" s="4">
        <v>3.91</v>
      </c>
      <c r="D22" s="4">
        <f t="shared" si="0"/>
        <v>0</v>
      </c>
    </row>
    <row r="23" spans="1:4" x14ac:dyDescent="0.25">
      <c r="A23">
        <v>10.5</v>
      </c>
      <c r="B23" s="5">
        <v>3.9258771749040311</v>
      </c>
      <c r="C23" s="5">
        <v>3.9285000000000001</v>
      </c>
      <c r="D23" s="4">
        <f t="shared" si="0"/>
        <v>-2.6228250959690058E-3</v>
      </c>
    </row>
    <row r="24" spans="1:4" x14ac:dyDescent="0.25">
      <c r="A24">
        <v>11</v>
      </c>
      <c r="B24" s="5">
        <v>3.942677092130519</v>
      </c>
      <c r="C24" s="5">
        <v>3.9470000000000001</v>
      </c>
      <c r="D24" s="4">
        <f t="shared" si="0"/>
        <v>-4.3229078694810852E-3</v>
      </c>
    </row>
    <row r="25" spans="1:4" x14ac:dyDescent="0.25">
      <c r="A25">
        <v>11.5</v>
      </c>
      <c r="B25" s="5">
        <v>3.9602919757677548</v>
      </c>
      <c r="C25" s="5">
        <v>3.9655</v>
      </c>
      <c r="D25" s="4">
        <f t="shared" si="0"/>
        <v>-5.2080242322452008E-3</v>
      </c>
    </row>
    <row r="26" spans="1:4" x14ac:dyDescent="0.25">
      <c r="A26">
        <v>12</v>
      </c>
      <c r="B26" s="5">
        <v>3.978614049904031</v>
      </c>
      <c r="C26" s="5">
        <v>3.984</v>
      </c>
      <c r="D26" s="4">
        <f t="shared" si="0"/>
        <v>-5.3859500959689832E-3</v>
      </c>
    </row>
    <row r="27" spans="1:4" x14ac:dyDescent="0.25">
      <c r="A27">
        <v>12.5</v>
      </c>
      <c r="B27" s="5">
        <v>3.9975355386276399</v>
      </c>
      <c r="C27" s="5">
        <v>4.0025000000000004</v>
      </c>
      <c r="D27" s="4">
        <f t="shared" si="0"/>
        <v>-4.9644613723605069E-3</v>
      </c>
    </row>
    <row r="28" spans="1:4" x14ac:dyDescent="0.25">
      <c r="A28">
        <v>13</v>
      </c>
      <c r="B28" s="5">
        <v>4.0169486660268721</v>
      </c>
      <c r="C28" s="5">
        <v>4.0209999999999999</v>
      </c>
      <c r="D28" s="4">
        <f t="shared" si="0"/>
        <v>-4.0513339731278464E-3</v>
      </c>
    </row>
    <row r="29" spans="1:4" x14ac:dyDescent="0.25">
      <c r="A29">
        <v>13.5</v>
      </c>
      <c r="B29" s="5">
        <v>4.0367456561900203</v>
      </c>
      <c r="C29" s="5">
        <v>4.0395000000000003</v>
      </c>
      <c r="D29" s="4">
        <f t="shared" si="0"/>
        <v>-2.7543438099799644E-3</v>
      </c>
    </row>
    <row r="30" spans="1:4" x14ac:dyDescent="0.25">
      <c r="A30">
        <v>14</v>
      </c>
      <c r="B30" s="5">
        <v>4.0568187332053753</v>
      </c>
      <c r="C30" s="5">
        <v>4.0579999999999998</v>
      </c>
      <c r="D30" s="4">
        <f t="shared" si="0"/>
        <v>-1.1812667946244915E-3</v>
      </c>
    </row>
    <row r="31" spans="1:4" x14ac:dyDescent="0.25">
      <c r="A31">
        <v>14.5</v>
      </c>
      <c r="B31" s="5">
        <v>4.0770601211612298</v>
      </c>
      <c r="C31" s="5">
        <v>4.0765000000000002</v>
      </c>
      <c r="D31" s="4">
        <f t="shared" si="0"/>
        <v>5.6012116122960975E-4</v>
      </c>
    </row>
    <row r="32" spans="1:4" x14ac:dyDescent="0.25">
      <c r="A32">
        <v>15</v>
      </c>
      <c r="B32" s="5">
        <v>4.097362044145874</v>
      </c>
      <c r="C32" s="5">
        <v>4.0950000000000006</v>
      </c>
      <c r="D32" s="4">
        <f t="shared" si="0"/>
        <v>2.3620441458733765E-3</v>
      </c>
    </row>
    <row r="33" spans="1:4" x14ac:dyDescent="0.25">
      <c r="A33">
        <v>15.5</v>
      </c>
      <c r="B33" s="5">
        <v>4.1176167262476024</v>
      </c>
      <c r="C33" s="5">
        <v>4.1135000000000002</v>
      </c>
      <c r="D33" s="4">
        <f t="shared" si="0"/>
        <v>4.116726247602287E-3</v>
      </c>
    </row>
    <row r="34" spans="1:4" x14ac:dyDescent="0.25">
      <c r="A34">
        <v>16</v>
      </c>
      <c r="B34" s="5">
        <v>4.1377163915547026</v>
      </c>
      <c r="C34" s="5">
        <v>4.1320000000000006</v>
      </c>
      <c r="D34" s="4">
        <f t="shared" si="0"/>
        <v>5.7163915547020494E-3</v>
      </c>
    </row>
    <row r="35" spans="1:4" x14ac:dyDescent="0.25">
      <c r="A35">
        <v>16.5</v>
      </c>
      <c r="B35" s="5">
        <v>4.1575532641554709</v>
      </c>
      <c r="C35" s="5">
        <v>4.1505000000000001</v>
      </c>
      <c r="D35" s="4">
        <f t="shared" si="0"/>
        <v>7.0532641554708064E-3</v>
      </c>
    </row>
    <row r="36" spans="1:4" x14ac:dyDescent="0.25">
      <c r="A36">
        <v>17</v>
      </c>
      <c r="B36" s="5">
        <v>4.1770195681381956</v>
      </c>
      <c r="C36" s="5">
        <v>4.1690000000000005</v>
      </c>
      <c r="D36" s="4">
        <f t="shared" si="0"/>
        <v>8.0195681381951545E-3</v>
      </c>
    </row>
    <row r="37" spans="1:4" x14ac:dyDescent="0.25">
      <c r="A37">
        <v>17.5</v>
      </c>
      <c r="B37" s="5">
        <v>4.1960075275911706</v>
      </c>
      <c r="C37" s="5">
        <v>4.1875</v>
      </c>
      <c r="D37" s="4">
        <f t="shared" si="0"/>
        <v>8.5075275911705717E-3</v>
      </c>
    </row>
    <row r="38" spans="1:4" x14ac:dyDescent="0.25">
      <c r="A38">
        <v>18</v>
      </c>
      <c r="B38" s="5">
        <v>4.2144093666026867</v>
      </c>
      <c r="C38" s="5">
        <v>4.2060000000000004</v>
      </c>
      <c r="D38" s="4">
        <f t="shared" si="0"/>
        <v>8.409366602686319E-3</v>
      </c>
    </row>
    <row r="39" spans="1:4" x14ac:dyDescent="0.25">
      <c r="A39">
        <v>18.5</v>
      </c>
      <c r="B39" s="5">
        <v>4.232117309261036</v>
      </c>
      <c r="C39" s="5">
        <v>4.2244999999999999</v>
      </c>
      <c r="D39" s="4">
        <f t="shared" si="0"/>
        <v>7.6173092610360982E-3</v>
      </c>
    </row>
    <row r="40" spans="1:4" x14ac:dyDescent="0.25">
      <c r="A40">
        <v>19</v>
      </c>
      <c r="B40" s="5">
        <v>4.2490235796545104</v>
      </c>
      <c r="C40" s="5">
        <v>4.2430000000000003</v>
      </c>
      <c r="D40" s="4">
        <f t="shared" si="0"/>
        <v>6.0235796545100584E-3</v>
      </c>
    </row>
    <row r="41" spans="1:4" x14ac:dyDescent="0.25">
      <c r="A41">
        <v>19.5</v>
      </c>
      <c r="B41" s="5">
        <v>4.2650204018714017</v>
      </c>
      <c r="C41" s="5">
        <v>4.2614999999999998</v>
      </c>
      <c r="D41" s="4">
        <f t="shared" si="0"/>
        <v>3.5204018714019014E-3</v>
      </c>
    </row>
    <row r="42" spans="1:4" x14ac:dyDescent="0.25">
      <c r="A42">
        <v>20</v>
      </c>
      <c r="B42" s="4">
        <v>4.28</v>
      </c>
      <c r="C42" s="4">
        <v>4.28</v>
      </c>
      <c r="D42" s="4">
        <f t="shared" si="0"/>
        <v>0</v>
      </c>
    </row>
    <row r="43" spans="1:4" x14ac:dyDescent="0.25">
      <c r="A43">
        <v>20.5</v>
      </c>
      <c r="B43" s="5">
        <v>4.2938545981285987</v>
      </c>
      <c r="C43" s="5">
        <v>4.2759999999999998</v>
      </c>
      <c r="D43" s="4">
        <f t="shared" si="0"/>
        <v>1.7854598128598909E-2</v>
      </c>
    </row>
    <row r="44" spans="1:4" x14ac:dyDescent="0.25">
      <c r="A44">
        <v>21</v>
      </c>
      <c r="B44" s="5">
        <v>4.3064764203454891</v>
      </c>
      <c r="C44" s="5">
        <v>4.2720000000000002</v>
      </c>
      <c r="D44" s="4">
        <f t="shared" si="0"/>
        <v>3.4476420345488812E-2</v>
      </c>
    </row>
    <row r="45" spans="1:4" x14ac:dyDescent="0.25">
      <c r="A45">
        <v>21.5</v>
      </c>
      <c r="B45" s="5">
        <v>4.3177576907389632</v>
      </c>
      <c r="C45" s="5">
        <v>4.2680000000000007</v>
      </c>
      <c r="D45" s="4">
        <f t="shared" si="0"/>
        <v>4.9757690738962523E-2</v>
      </c>
    </row>
    <row r="46" spans="1:4" x14ac:dyDescent="0.25">
      <c r="A46">
        <v>22</v>
      </c>
      <c r="B46" s="5">
        <v>4.3275906333973122</v>
      </c>
      <c r="C46" s="5">
        <v>4.2640000000000002</v>
      </c>
      <c r="D46" s="4">
        <f t="shared" si="0"/>
        <v>6.3590633397311969E-2</v>
      </c>
    </row>
    <row r="47" spans="1:4" x14ac:dyDescent="0.25">
      <c r="A47">
        <v>22.5</v>
      </c>
      <c r="B47" s="5">
        <v>4.3358674724088289</v>
      </c>
      <c r="C47" s="5">
        <v>4.26</v>
      </c>
      <c r="D47" s="4">
        <f t="shared" si="0"/>
        <v>7.5867472408829073E-2</v>
      </c>
    </row>
    <row r="48" spans="1:4" x14ac:dyDescent="0.25">
      <c r="A48">
        <v>23</v>
      </c>
      <c r="B48" s="5">
        <v>4.3424804318618051</v>
      </c>
      <c r="C48" s="5">
        <v>4.2560000000000002</v>
      </c>
      <c r="D48" s="4">
        <f t="shared" si="0"/>
        <v>8.6480431861804874E-2</v>
      </c>
    </row>
    <row r="49" spans="1:4" x14ac:dyDescent="0.25">
      <c r="A49">
        <v>23.5</v>
      </c>
      <c r="B49" s="5">
        <v>4.3473217358445302</v>
      </c>
      <c r="C49" s="5">
        <v>4.2520000000000007</v>
      </c>
      <c r="D49" s="4">
        <f t="shared" si="0"/>
        <v>9.532173584452952E-2</v>
      </c>
    </row>
    <row r="50" spans="1:4" x14ac:dyDescent="0.25">
      <c r="A50">
        <v>24</v>
      </c>
      <c r="B50" s="5">
        <v>4.3502836084452987</v>
      </c>
      <c r="C50" s="5">
        <v>4.2480000000000002</v>
      </c>
      <c r="D50" s="4">
        <f t="shared" si="0"/>
        <v>0.10228360844529849</v>
      </c>
    </row>
    <row r="51" spans="1:4" x14ac:dyDescent="0.25">
      <c r="A51">
        <v>24.5</v>
      </c>
      <c r="B51" s="5">
        <v>4.3512582737523999</v>
      </c>
      <c r="C51" s="5">
        <v>4.2439999999999998</v>
      </c>
      <c r="D51" s="4">
        <f t="shared" si="0"/>
        <v>0.10725827375240016</v>
      </c>
    </row>
    <row r="52" spans="1:4" x14ac:dyDescent="0.25">
      <c r="A52">
        <v>25</v>
      </c>
      <c r="B52" s="5">
        <v>4.3501379558541267</v>
      </c>
      <c r="C52" s="5">
        <v>4.24</v>
      </c>
      <c r="D52" s="4">
        <f t="shared" si="0"/>
        <v>0.11013795585412645</v>
      </c>
    </row>
    <row r="53" spans="1:4" x14ac:dyDescent="0.25">
      <c r="A53">
        <v>25.5</v>
      </c>
      <c r="B53" s="5">
        <v>4.3468148788387717</v>
      </c>
      <c r="C53" s="5">
        <v>4.2360000000000007</v>
      </c>
      <c r="D53" s="4">
        <f t="shared" si="0"/>
        <v>0.11081487883877106</v>
      </c>
    </row>
    <row r="54" spans="1:4" x14ac:dyDescent="0.25">
      <c r="A54">
        <v>26</v>
      </c>
      <c r="B54" s="5">
        <v>4.3411812667946252</v>
      </c>
      <c r="C54" s="5">
        <v>4.2320000000000002</v>
      </c>
      <c r="D54" s="4">
        <f t="shared" si="0"/>
        <v>0.10918126679462503</v>
      </c>
    </row>
    <row r="55" spans="1:4" x14ac:dyDescent="0.25">
      <c r="A55">
        <v>26.5</v>
      </c>
      <c r="B55" s="5">
        <v>4.3331293438099809</v>
      </c>
      <c r="C55" s="5">
        <v>4.2279999999999998</v>
      </c>
      <c r="D55" s="4">
        <f t="shared" si="0"/>
        <v>0.10512934380998118</v>
      </c>
    </row>
    <row r="56" spans="1:4" x14ac:dyDescent="0.25">
      <c r="A56">
        <v>27</v>
      </c>
      <c r="B56" s="5">
        <v>4.322551333973129</v>
      </c>
      <c r="C56" s="5">
        <v>4.2240000000000002</v>
      </c>
      <c r="D56" s="4">
        <f t="shared" si="0"/>
        <v>9.8551333973128763E-2</v>
      </c>
    </row>
    <row r="57" spans="1:4" x14ac:dyDescent="0.25">
      <c r="A57">
        <v>27.5</v>
      </c>
      <c r="B57" s="5">
        <v>4.3093394613723603</v>
      </c>
      <c r="C57" s="5">
        <v>4.2200000000000006</v>
      </c>
      <c r="D57" s="4">
        <f t="shared" si="0"/>
        <v>8.9339461372359708E-2</v>
      </c>
    </row>
    <row r="58" spans="1:4" x14ac:dyDescent="0.25">
      <c r="A58">
        <v>28</v>
      </c>
      <c r="B58" s="5">
        <v>4.2933859500959688</v>
      </c>
      <c r="C58" s="5">
        <v>4.2160000000000002</v>
      </c>
      <c r="D58" s="4">
        <f t="shared" si="0"/>
        <v>7.7385950095968603E-2</v>
      </c>
    </row>
    <row r="59" spans="1:4" x14ac:dyDescent="0.25">
      <c r="A59">
        <v>28.5</v>
      </c>
      <c r="B59" s="5">
        <v>4.2745830242322453</v>
      </c>
      <c r="C59" s="5">
        <v>4.2119999999999997</v>
      </c>
      <c r="D59" s="4">
        <f t="shared" si="0"/>
        <v>6.2583024232245599E-2</v>
      </c>
    </row>
    <row r="60" spans="1:4" x14ac:dyDescent="0.25">
      <c r="A60">
        <v>29</v>
      </c>
      <c r="B60" s="5">
        <v>4.2528229078694819</v>
      </c>
      <c r="C60" s="5">
        <v>4.2080000000000002</v>
      </c>
      <c r="D60" s="4">
        <f t="shared" si="0"/>
        <v>4.4822907869481732E-2</v>
      </c>
    </row>
    <row r="61" spans="1:4" x14ac:dyDescent="0.25">
      <c r="A61">
        <v>29.5</v>
      </c>
      <c r="B61" s="5">
        <v>4.2279978250959704</v>
      </c>
      <c r="C61" s="5">
        <v>4.2040000000000006</v>
      </c>
      <c r="D61" s="4">
        <f t="shared" si="0"/>
        <v>2.3997825095969816E-2</v>
      </c>
    </row>
    <row r="62" spans="1:4" x14ac:dyDescent="0.25">
      <c r="A62">
        <v>30</v>
      </c>
      <c r="B62" s="4">
        <v>4.2000000000000011</v>
      </c>
      <c r="C62" s="4">
        <v>4.2</v>
      </c>
      <c r="D62" s="4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Comments</vt:lpstr>
      <vt:lpstr>ForwardInput</vt:lpstr>
      <vt:lpstr>SpotInput</vt:lpstr>
      <vt:lpstr>CalcPar</vt:lpstr>
      <vt:lpstr>ParInput</vt:lpstr>
      <vt:lpstr>ForwardSpot</vt:lpstr>
      <vt:lpstr>ForwardPar.V1</vt:lpstr>
      <vt:lpstr>ForwardPar.V2</vt:lpstr>
      <vt:lpstr>CubicSpline</vt:lpstr>
      <vt:lpstr>Continuous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Evans</dc:creator>
  <cp:lastModifiedBy>Mai Xiong-Vang</cp:lastModifiedBy>
  <dcterms:created xsi:type="dcterms:W3CDTF">2015-06-05T18:17:20Z</dcterms:created>
  <dcterms:modified xsi:type="dcterms:W3CDTF">2025-03-11T19:22:37Z</dcterms:modified>
</cp:coreProperties>
</file>