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TURIAL\Global R&amp;D\SOA Term Tail Study - CIA - 2018\Phase 3\Model Output\V2\"/>
    </mc:Choice>
  </mc:AlternateContent>
  <bookViews>
    <workbookView xWindow="0" yWindow="0" windowWidth="28800" windowHeight="12435"/>
  </bookViews>
  <sheets>
    <sheet name="User Guidelines" sheetId="3" r:id="rId1"/>
    <sheet name="Model Summary" sheetId="1" r:id="rId2"/>
    <sheet name="Sample Predictio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H39" i="2"/>
  <c r="H38" i="2"/>
  <c r="H20" i="2"/>
  <c r="F20" i="2" s="1"/>
  <c r="H19" i="2"/>
  <c r="H18" i="2"/>
  <c r="F37" i="2" l="1"/>
  <c r="F35" i="2"/>
  <c r="F34" i="2"/>
  <c r="F18" i="2"/>
  <c r="F39" i="2"/>
  <c r="F38" i="2"/>
  <c r="E38" i="2"/>
  <c r="E20" i="2"/>
  <c r="E37" i="2"/>
  <c r="H35" i="2"/>
  <c r="H34" i="2"/>
  <c r="H29" i="2"/>
  <c r="F29" i="2" s="1"/>
  <c r="F14" i="2"/>
  <c r="H15" i="2"/>
  <c r="F15" i="2" s="1"/>
  <c r="E39" i="2"/>
  <c r="E18" i="2"/>
  <c r="E35" i="2"/>
  <c r="E34" i="2"/>
  <c r="E32" i="2"/>
  <c r="H32" i="2" s="1"/>
  <c r="F32" i="2" s="1"/>
  <c r="E31" i="2"/>
  <c r="H31" i="2" s="1"/>
  <c r="F31" i="2" s="1"/>
  <c r="E30" i="2"/>
  <c r="H30" i="2" s="1"/>
  <c r="F30" i="2" s="1"/>
  <c r="E29" i="2"/>
  <c r="E28" i="2"/>
  <c r="H28" i="2" s="1"/>
  <c r="F28" i="2" s="1"/>
  <c r="E26" i="2"/>
  <c r="H26" i="2" s="1"/>
  <c r="F26" i="2" s="1"/>
  <c r="E25" i="2"/>
  <c r="H25" i="2" s="1"/>
  <c r="F25" i="2" s="1"/>
  <c r="E23" i="2"/>
  <c r="H23" i="2" s="1"/>
  <c r="F23" i="2" s="1"/>
  <c r="E22" i="2"/>
  <c r="H22" i="2" s="1"/>
  <c r="F22" i="2" s="1"/>
  <c r="E19" i="2"/>
  <c r="E16" i="2"/>
  <c r="E15" i="2"/>
  <c r="D39" i="2"/>
  <c r="D38" i="2"/>
  <c r="D37" i="2"/>
  <c r="D35" i="2"/>
  <c r="D34" i="2"/>
  <c r="D32" i="2"/>
  <c r="D31" i="2"/>
  <c r="D30" i="2"/>
  <c r="D29" i="2"/>
  <c r="D28" i="2"/>
  <c r="D26" i="2"/>
  <c r="D22" i="2"/>
  <c r="D25" i="2"/>
  <c r="D23" i="2"/>
  <c r="D20" i="2"/>
  <c r="D19" i="2"/>
  <c r="D18" i="2"/>
  <c r="D17" i="2"/>
  <c r="D14" i="2"/>
  <c r="E14" i="2" s="1"/>
  <c r="D15" i="2"/>
  <c r="D16" i="2"/>
  <c r="H16" i="2"/>
  <c r="F16" i="2" s="1"/>
  <c r="H17" i="2"/>
  <c r="E17" i="2" s="1"/>
  <c r="F19" i="2" l="1"/>
  <c r="E42" i="2" s="1"/>
  <c r="E43" i="2" s="1"/>
  <c r="F17" i="2"/>
</calcChain>
</file>

<file path=xl/sharedStrings.xml><?xml version="1.0" encoding="utf-8"?>
<sst xmlns="http://schemas.openxmlformats.org/spreadsheetml/2006/main" count="139" uniqueCount="83">
  <si>
    <t>Model Parameter</t>
  </si>
  <si>
    <t>Validation of Results</t>
  </si>
  <si>
    <t>Variable</t>
  </si>
  <si>
    <t>Type</t>
  </si>
  <si>
    <t>Coefficient</t>
  </si>
  <si>
    <t>Factor</t>
  </si>
  <si>
    <t>P-value</t>
  </si>
  <si>
    <t>Data Proportion</t>
  </si>
  <si>
    <t>Actual Lapse</t>
  </si>
  <si>
    <t>Predicted Lapse</t>
  </si>
  <si>
    <t>Actual/Predicted</t>
  </si>
  <si>
    <t>Gender</t>
  </si>
  <si>
    <t>(Intercept)</t>
  </si>
  <si>
    <t>Numerical</t>
  </si>
  <si>
    <t>&lt; 2e-16</t>
  </si>
  <si>
    <t xml:space="preserve">F </t>
  </si>
  <si>
    <t>Issue Age</t>
  </si>
  <si>
    <t>M</t>
  </si>
  <si>
    <t xml:space="preserve">   Issue Age^2</t>
  </si>
  <si>
    <t>Risk Class</t>
  </si>
  <si>
    <t xml:space="preserve">   Issue Age^3</t>
  </si>
  <si>
    <t xml:space="preserve"> Pref + NS</t>
  </si>
  <si>
    <t>Premium Jump Ratio</t>
  </si>
  <si>
    <t>SM</t>
  </si>
  <si>
    <t xml:space="preserve">   Premium Jump Ratio^2</t>
  </si>
  <si>
    <t>Face Amount</t>
  </si>
  <si>
    <t>log(Premium Jump Amount+ 1)</t>
  </si>
  <si>
    <t>&lt;100K</t>
  </si>
  <si>
    <t>Categorical</t>
  </si>
  <si>
    <t>100K-249999</t>
  </si>
  <si>
    <t>250K-999999</t>
  </si>
  <si>
    <t>1MIL-1999999</t>
  </si>
  <si>
    <t xml:space="preserve"> 2M+</t>
  </si>
  <si>
    <t>Premium Mode</t>
  </si>
  <si>
    <t>Other</t>
  </si>
  <si>
    <t xml:space="preserve">       Monthly</t>
  </si>
  <si>
    <t>Premium Jump</t>
  </si>
  <si>
    <t xml:space="preserve"> 100K-249999</t>
  </si>
  <si>
    <t xml:space="preserve"> 1.01 - 2.00</t>
  </si>
  <si>
    <t xml:space="preserve"> 250K-999999</t>
  </si>
  <si>
    <t xml:space="preserve"> 2.01 - 3.00</t>
  </si>
  <si>
    <t xml:space="preserve"> 1MIL-1999999</t>
  </si>
  <si>
    <t xml:space="preserve"> 3.01 - 4.00</t>
  </si>
  <si>
    <t xml:space="preserve"> F. 2M+</t>
  </si>
  <si>
    <t xml:space="preserve"> 4.01 - 5.00</t>
  </si>
  <si>
    <t xml:space="preserve"> 5.01 - 6.00</t>
  </si>
  <si>
    <t xml:space="preserve"> 6.01 - 7.00</t>
  </si>
  <si>
    <t>Monthly</t>
  </si>
  <si>
    <t xml:space="preserve"> 7+</t>
  </si>
  <si>
    <t>Cross term</t>
  </si>
  <si>
    <t>Mixed</t>
  </si>
  <si>
    <t>Premium Mode Monthly : Premium Jump Amount</t>
  </si>
  <si>
    <t>Issue Age: Premium Jump Amount</t>
  </si>
  <si>
    <t>Premium Mode Monthly : Premium Jump Ratio</t>
  </si>
  <si>
    <t>Assumptions</t>
  </si>
  <si>
    <t>Model Variables</t>
  </si>
  <si>
    <t>Beta Coefficients
(a)</t>
  </si>
  <si>
    <r>
      <t>Sample Value of x</t>
    </r>
    <r>
      <rPr>
        <b/>
        <vertAlign val="subscript"/>
        <sz val="12"/>
        <color rgb="FFFFFFFF"/>
        <rFont val="Calibri"/>
        <family val="2"/>
        <scheme val="minor"/>
      </rPr>
      <t xml:space="preserve">i
</t>
    </r>
    <r>
      <rPr>
        <b/>
        <sz val="12"/>
        <color rgb="FFFFFFFF"/>
        <rFont val="Calibri"/>
        <family val="2"/>
        <scheme val="minor"/>
      </rPr>
      <t>(b)</t>
    </r>
  </si>
  <si>
    <t>Sample Calculation
(c) = (a) * (b)</t>
  </si>
  <si>
    <t>Variables</t>
  </si>
  <si>
    <t>Intercept</t>
  </si>
  <si>
    <t>(Issue Age)^2</t>
  </si>
  <si>
    <t>Cross Term</t>
  </si>
  <si>
    <t>Results</t>
  </si>
  <si>
    <r>
      <t>Linear Predictor = Sum(Beta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 xml:space="preserve"> * x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>) = Sum (c)</t>
    </r>
  </si>
  <si>
    <r>
      <t>Modeled Lapse Rate = e</t>
    </r>
    <r>
      <rPr>
        <vertAlign val="superscript"/>
        <sz val="10"/>
        <color theme="1"/>
        <rFont val="Calibri"/>
        <family val="2"/>
        <scheme val="minor"/>
      </rPr>
      <t>Linear Predictor</t>
    </r>
  </si>
  <si>
    <t>(Issue Age)^3</t>
  </si>
  <si>
    <t>Pref + NS</t>
  </si>
  <si>
    <t>(Premium Jump Ratio)^2</t>
  </si>
  <si>
    <t>F</t>
  </si>
  <si>
    <t>Premium Jump Amount</t>
  </si>
  <si>
    <t>As with any predictive model, the model performs best on regions in which it was provided robust  training data.</t>
  </si>
  <si>
    <t xml:space="preserve">The model performance begins to deteriorate when extrapolating beyond these regions. </t>
  </si>
  <si>
    <t>Although user discretion is advised, the researchers recommend the following general boundaries for the continuous variables when applying the model:</t>
  </si>
  <si>
    <t>1) Limit the issue age to 65</t>
  </si>
  <si>
    <t>2) Limit the premium jump ratio between duration 10 and 11 to 9x</t>
  </si>
  <si>
    <t>3) Limit the premium jump amount between duration 10 and 11 to $9000</t>
  </si>
  <si>
    <t>•</t>
  </si>
  <si>
    <t>Due to limited data for other terms, the model was only trained on Term 10 business and should only be applied to T10 business.</t>
  </si>
  <si>
    <t>User Guidelines</t>
  </si>
  <si>
    <t>The 'Model Summary' tab provides a summary of the model coefficients and validation of the model and the 'Sample Prediction' allows the user to input values for a sample policy and outputs a predicted lapse rate.</t>
  </si>
  <si>
    <t>The premium jump amount is determined based on annualized premiums and does not include policy fees.</t>
  </si>
  <si>
    <t>The predictive model only applies to duration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</si>
</sst>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0000000"/>
    <numFmt numFmtId="165" formatCode="0.000"/>
    <numFmt numFmtId="166" formatCode="0.0%"/>
    <numFmt numFmtId="167" formatCode="0.0000000"/>
    <numFmt numFmtId="168" formatCode="0.000000"/>
    <numFmt numFmtId="169" formatCode="_(* #,##0.0000_);_(* \(#,##0.0000\);_(* &quot;-&quot;??_);_(@_)"/>
    <numFmt numFmtId="170" formatCode="0.000%"/>
    <numFmt numFmtId="171" formatCode="#,##0.0"/>
    <numFmt numFmtId="172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vertAlign val="subscript"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Segoe UI Symbol"/>
      <family val="2"/>
    </font>
    <font>
      <b/>
      <sz val="28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31B23"/>
        <bgColor indexed="64"/>
      </patternFill>
    </fill>
    <fill>
      <patternFill patternType="solid">
        <fgColor rgb="FFF4CC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0" fillId="33" borderId="15" xfId="0" applyFill="1" applyBorder="1"/>
    <xf numFmtId="0" fontId="15" fillId="33" borderId="15" xfId="0" applyFont="1" applyFill="1" applyBorder="1"/>
    <xf numFmtId="0" fontId="0" fillId="33" borderId="15" xfId="0" applyFill="1" applyBorder="1" applyAlignment="1">
      <alignment horizontal="center"/>
    </xf>
    <xf numFmtId="2" fontId="0" fillId="33" borderId="15" xfId="0" applyNumberFormat="1" applyFill="1" applyBorder="1" applyAlignment="1">
      <alignment horizontal="center"/>
    </xf>
    <xf numFmtId="11" fontId="0" fillId="33" borderId="15" xfId="0" applyNumberFormat="1" applyFill="1" applyBorder="1" applyAlignment="1">
      <alignment horizontal="center" vertical="center"/>
    </xf>
    <xf numFmtId="0" fontId="15" fillId="33" borderId="15" xfId="0" applyFont="1" applyFill="1" applyBorder="1" applyAlignment="1">
      <alignment horizontal="left"/>
    </xf>
    <xf numFmtId="2" fontId="0" fillId="33" borderId="15" xfId="0" applyNumberFormat="1" applyFont="1" applyFill="1" applyBorder="1" applyAlignment="1">
      <alignment horizontal="center"/>
    </xf>
    <xf numFmtId="11" fontId="0" fillId="33" borderId="15" xfId="0" applyNumberFormat="1" applyFont="1" applyFill="1" applyBorder="1" applyAlignment="1">
      <alignment horizontal="center" vertical="center"/>
    </xf>
    <xf numFmtId="0" fontId="0" fillId="33" borderId="15" xfId="0" applyFont="1" applyFill="1" applyBorder="1" applyAlignment="1">
      <alignment horizontal="center"/>
    </xf>
    <xf numFmtId="2" fontId="15" fillId="33" borderId="15" xfId="0" applyNumberFormat="1" applyFont="1" applyFill="1" applyBorder="1" applyAlignment="1">
      <alignment horizontal="center"/>
    </xf>
    <xf numFmtId="11" fontId="15" fillId="33" borderId="15" xfId="0" applyNumberFormat="1" applyFont="1" applyFill="1" applyBorder="1" applyAlignment="1">
      <alignment horizontal="center" vertical="center"/>
    </xf>
    <xf numFmtId="0" fontId="0" fillId="33" borderId="14" xfId="0" applyFill="1" applyBorder="1" applyAlignment="1">
      <alignment horizontal="center"/>
    </xf>
    <xf numFmtId="0" fontId="0" fillId="33" borderId="14" xfId="0" applyFill="1" applyBorder="1"/>
    <xf numFmtId="2" fontId="0" fillId="33" borderId="14" xfId="0" applyNumberFormat="1" applyFill="1" applyBorder="1" applyAlignment="1">
      <alignment horizontal="center"/>
    </xf>
    <xf numFmtId="11" fontId="0" fillId="33" borderId="14" xfId="0" applyNumberFormat="1" applyFill="1" applyBorder="1" applyAlignment="1">
      <alignment horizontal="center" vertical="center"/>
    </xf>
    <xf numFmtId="0" fontId="15" fillId="33" borderId="19" xfId="0" applyFont="1" applyFill="1" applyBorder="1"/>
    <xf numFmtId="9" fontId="0" fillId="33" borderId="15" xfId="2" applyFont="1" applyFill="1" applyBorder="1" applyAlignment="1">
      <alignment horizontal="center"/>
    </xf>
    <xf numFmtId="9" fontId="0" fillId="33" borderId="19" xfId="2" applyFont="1" applyFill="1" applyBorder="1" applyAlignment="1">
      <alignment horizontal="center"/>
    </xf>
    <xf numFmtId="9" fontId="0" fillId="33" borderId="14" xfId="2" applyFont="1" applyFill="1" applyBorder="1" applyAlignment="1">
      <alignment horizontal="center"/>
    </xf>
    <xf numFmtId="9" fontId="0" fillId="33" borderId="20" xfId="2" applyFont="1" applyFill="1" applyBorder="1" applyAlignment="1">
      <alignment horizontal="center"/>
    </xf>
    <xf numFmtId="164" fontId="0" fillId="33" borderId="15" xfId="0" applyNumberFormat="1" applyFill="1" applyBorder="1" applyAlignment="1">
      <alignment horizontal="center"/>
    </xf>
    <xf numFmtId="164" fontId="0" fillId="33" borderId="15" xfId="0" applyNumberFormat="1" applyFont="1" applyFill="1" applyBorder="1" applyAlignment="1">
      <alignment horizontal="center"/>
    </xf>
    <xf numFmtId="164" fontId="15" fillId="33" borderId="15" xfId="0" applyNumberFormat="1" applyFont="1" applyFill="1" applyBorder="1" applyAlignment="1">
      <alignment horizontal="center"/>
    </xf>
    <xf numFmtId="164" fontId="0" fillId="33" borderId="14" xfId="0" applyNumberFormat="1" applyFill="1" applyBorder="1" applyAlignment="1">
      <alignment horizontal="center"/>
    </xf>
    <xf numFmtId="165" fontId="0" fillId="33" borderId="15" xfId="0" applyNumberFormat="1" applyFill="1" applyBorder="1" applyAlignment="1">
      <alignment horizontal="center"/>
    </xf>
    <xf numFmtId="165" fontId="15" fillId="33" borderId="15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left" vertical="center" readingOrder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18" fillId="0" borderId="0" xfId="0" applyFont="1"/>
    <xf numFmtId="0" fontId="20" fillId="35" borderId="28" xfId="0" applyFont="1" applyFill="1" applyBorder="1" applyAlignment="1">
      <alignment horizontal="center" vertical="center" readingOrder="1"/>
    </xf>
    <xf numFmtId="169" fontId="20" fillId="35" borderId="28" xfId="1" applyNumberFormat="1" applyFont="1" applyFill="1" applyBorder="1" applyAlignment="1">
      <alignment horizontal="right" vertical="center" readingOrder="1"/>
    </xf>
    <xf numFmtId="0" fontId="20" fillId="0" borderId="28" xfId="0" applyFont="1" applyFill="1" applyBorder="1" applyAlignment="1">
      <alignment horizontal="left" vertical="center" readingOrder="1"/>
    </xf>
    <xf numFmtId="0" fontId="20" fillId="0" borderId="28" xfId="0" applyFont="1" applyFill="1" applyBorder="1" applyAlignment="1">
      <alignment horizontal="center" vertical="center" readingOrder="1"/>
    </xf>
    <xf numFmtId="169" fontId="20" fillId="0" borderId="28" xfId="1" applyNumberFormat="1" applyFont="1" applyFill="1" applyBorder="1" applyAlignment="1">
      <alignment horizontal="right" vertical="center" readingOrder="1"/>
    </xf>
    <xf numFmtId="3" fontId="20" fillId="0" borderId="28" xfId="0" applyNumberFormat="1" applyFont="1" applyFill="1" applyBorder="1" applyAlignment="1">
      <alignment horizontal="center" vertical="center" readingOrder="1"/>
    </xf>
    <xf numFmtId="0" fontId="20" fillId="0" borderId="0" xfId="0" applyFont="1" applyFill="1" applyBorder="1" applyAlignment="1">
      <alignment horizontal="left" vertical="center" readingOrder="1"/>
    </xf>
    <xf numFmtId="168" fontId="20" fillId="0" borderId="0" xfId="0" applyNumberFormat="1" applyFont="1" applyFill="1" applyBorder="1" applyAlignment="1">
      <alignment horizontal="right" vertical="center" readingOrder="1"/>
    </xf>
    <xf numFmtId="0" fontId="20" fillId="0" borderId="0" xfId="0" applyFont="1" applyFill="1" applyBorder="1" applyAlignment="1">
      <alignment horizontal="center" vertical="center" readingOrder="1"/>
    </xf>
    <xf numFmtId="169" fontId="20" fillId="0" borderId="0" xfId="1" applyNumberFormat="1" applyFont="1" applyFill="1" applyBorder="1" applyAlignment="1">
      <alignment horizontal="right" vertical="center" readingOrder="1"/>
    </xf>
    <xf numFmtId="0" fontId="21" fillId="34" borderId="25" xfId="0" applyFont="1" applyFill="1" applyBorder="1" applyAlignment="1">
      <alignment horizontal="left" vertical="center" wrapText="1" readingOrder="1"/>
    </xf>
    <xf numFmtId="0" fontId="21" fillId="34" borderId="26" xfId="0" applyFont="1" applyFill="1" applyBorder="1" applyAlignment="1">
      <alignment horizontal="center" vertical="center" wrapText="1" readingOrder="1"/>
    </xf>
    <xf numFmtId="0" fontId="20" fillId="35" borderId="27" xfId="0" applyFont="1" applyFill="1" applyBorder="1" applyAlignment="1">
      <alignment horizontal="left" vertical="center" readingOrder="1"/>
    </xf>
    <xf numFmtId="166" fontId="20" fillId="0" borderId="28" xfId="2" applyNumberFormat="1" applyFont="1" applyFill="1" applyBorder="1" applyAlignment="1">
      <alignment horizontal="right" vertical="center" readingOrder="1"/>
    </xf>
    <xf numFmtId="167" fontId="0" fillId="0" borderId="0" xfId="0" applyNumberFormat="1" applyFont="1" applyFill="1" applyBorder="1"/>
    <xf numFmtId="0" fontId="24" fillId="34" borderId="25" xfId="0" applyFont="1" applyFill="1" applyBorder="1" applyAlignment="1">
      <alignment horizontal="centerContinuous" vertical="center" readingOrder="1"/>
    </xf>
    <xf numFmtId="0" fontId="24" fillId="34" borderId="26" xfId="0" applyFont="1" applyFill="1" applyBorder="1" applyAlignment="1">
      <alignment horizontal="centerContinuous" vertical="center" readingOrder="1"/>
    </xf>
    <xf numFmtId="0" fontId="24" fillId="34" borderId="26" xfId="0" applyFont="1" applyFill="1" applyBorder="1" applyAlignment="1">
      <alignment horizontal="center" vertical="center" wrapText="1" readingOrder="1"/>
    </xf>
    <xf numFmtId="0" fontId="24" fillId="34" borderId="28" xfId="0" applyFont="1" applyFill="1" applyBorder="1" applyAlignment="1">
      <alignment horizontal="center" vertical="center" wrapText="1" readingOrder="1"/>
    </xf>
    <xf numFmtId="0" fontId="24" fillId="0" borderId="0" xfId="0" applyFont="1" applyFill="1" applyBorder="1" applyAlignment="1">
      <alignment horizontal="left" vertical="center" wrapText="1" readingOrder="1"/>
    </xf>
    <xf numFmtId="0" fontId="24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left" vertical="center" readingOrder="1"/>
    </xf>
    <xf numFmtId="164" fontId="20" fillId="35" borderId="28" xfId="0" applyNumberFormat="1" applyFont="1" applyFill="1" applyBorder="1" applyAlignment="1">
      <alignment horizontal="right" vertical="center" readingOrder="1"/>
    </xf>
    <xf numFmtId="164" fontId="20" fillId="0" borderId="28" xfId="0" applyNumberFormat="1" applyFont="1" applyFill="1" applyBorder="1" applyAlignment="1">
      <alignment horizontal="right" vertical="center" readingOrder="1"/>
    </xf>
    <xf numFmtId="0" fontId="27" fillId="35" borderId="25" xfId="0" applyFont="1" applyFill="1" applyBorder="1" applyAlignment="1">
      <alignment horizontal="left" vertical="center" readingOrder="1"/>
    </xf>
    <xf numFmtId="3" fontId="27" fillId="35" borderId="26" xfId="2" applyNumberFormat="1" applyFont="1" applyFill="1" applyBorder="1" applyAlignment="1">
      <alignment horizontal="center" vertical="center" readingOrder="1"/>
    </xf>
    <xf numFmtId="170" fontId="27" fillId="0" borderId="26" xfId="2" applyNumberFormat="1" applyFont="1" applyFill="1" applyBorder="1" applyAlignment="1">
      <alignment horizontal="center" vertical="center" readingOrder="1"/>
    </xf>
    <xf numFmtId="170" fontId="27" fillId="35" borderId="26" xfId="2" applyNumberFormat="1" applyFont="1" applyFill="1" applyBorder="1" applyAlignment="1">
      <alignment horizontal="center" vertical="center" readingOrder="1"/>
    </xf>
    <xf numFmtId="3" fontId="27" fillId="0" borderId="26" xfId="2" applyNumberFormat="1" applyFont="1" applyFill="1" applyBorder="1" applyAlignment="1">
      <alignment horizontal="center" vertical="center" readingOrder="1"/>
    </xf>
    <xf numFmtId="171" fontId="27" fillId="35" borderId="26" xfId="2" applyNumberFormat="1" applyFont="1" applyFill="1" applyBorder="1" applyAlignment="1">
      <alignment horizontal="center" vertical="center" readingOrder="1"/>
    </xf>
    <xf numFmtId="171" fontId="27" fillId="0" borderId="26" xfId="2" applyNumberFormat="1" applyFont="1" applyFill="1" applyBorder="1" applyAlignment="1">
      <alignment horizontal="center" vertical="center" readingOrder="1"/>
    </xf>
    <xf numFmtId="0" fontId="24" fillId="34" borderId="22" xfId="0" applyFont="1" applyFill="1" applyBorder="1" applyAlignment="1">
      <alignment horizontal="centerContinuous" vertical="center" readingOrder="1"/>
    </xf>
    <xf numFmtId="0" fontId="27" fillId="0" borderId="23" xfId="0" applyFont="1" applyFill="1" applyBorder="1" applyAlignment="1">
      <alignment horizontal="left" vertical="center" readingOrder="1"/>
    </xf>
    <xf numFmtId="170" fontId="27" fillId="0" borderId="24" xfId="2" applyNumberFormat="1" applyFont="1" applyFill="1" applyBorder="1" applyAlignment="1">
      <alignment horizontal="center" vertical="center" readingOrder="1"/>
    </xf>
    <xf numFmtId="0" fontId="24" fillId="34" borderId="21" xfId="0" applyFont="1" applyFill="1" applyBorder="1" applyAlignment="1">
      <alignment horizontal="centerContinuous" vertical="center" readingOrder="1"/>
    </xf>
    <xf numFmtId="172" fontId="20" fillId="35" borderId="28" xfId="1" applyNumberFormat="1" applyFont="1" applyFill="1" applyBorder="1" applyAlignment="1">
      <alignment horizontal="right" vertical="center" readingOrder="1"/>
    </xf>
    <xf numFmtId="172" fontId="20" fillId="0" borderId="28" xfId="1" applyNumberFormat="1" applyFont="1" applyFill="1" applyBorder="1" applyAlignment="1">
      <alignment horizontal="right" vertical="center" readingOrder="1"/>
    </xf>
    <xf numFmtId="0" fontId="20" fillId="35" borderId="26" xfId="0" applyFont="1" applyFill="1" applyBorder="1" applyAlignment="1">
      <alignment horizontal="left" vertical="center" readingOrder="1"/>
    </xf>
    <xf numFmtId="0" fontId="20" fillId="0" borderId="26" xfId="0" applyFont="1" applyFill="1" applyBorder="1" applyAlignment="1">
      <alignment horizontal="left" vertical="center" readingOrder="1"/>
    </xf>
    <xf numFmtId="0" fontId="19" fillId="35" borderId="25" xfId="0" applyFont="1" applyFill="1" applyBorder="1" applyAlignment="1">
      <alignment horizontal="left" vertical="center" readingOrder="1"/>
    </xf>
    <xf numFmtId="0" fontId="19" fillId="0" borderId="25" xfId="0" applyFont="1" applyFill="1" applyBorder="1" applyAlignment="1">
      <alignment horizontal="left" vertical="center" readingOrder="1"/>
    </xf>
    <xf numFmtId="2" fontId="20" fillId="35" borderId="28" xfId="0" applyNumberFormat="1" applyFont="1" applyFill="1" applyBorder="1" applyAlignment="1">
      <alignment horizontal="center" vertical="center" readingOrder="1"/>
    </xf>
    <xf numFmtId="171" fontId="20" fillId="35" borderId="28" xfId="0" applyNumberFormat="1" applyFont="1" applyFill="1" applyBorder="1" applyAlignment="1">
      <alignment horizontal="center" vertical="center" readingOrder="1"/>
    </xf>
    <xf numFmtId="0" fontId="15" fillId="0" borderId="0" xfId="0" applyFont="1"/>
    <xf numFmtId="0" fontId="28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0" fontId="15" fillId="33" borderId="10" xfId="0" applyFont="1" applyFill="1" applyBorder="1" applyAlignment="1">
      <alignment horizontal="center"/>
    </xf>
    <xf numFmtId="0" fontId="15" fillId="33" borderId="11" xfId="0" applyFont="1" applyFill="1" applyBorder="1" applyAlignment="1">
      <alignment horizontal="center"/>
    </xf>
    <xf numFmtId="0" fontId="0" fillId="33" borderId="11" xfId="0" applyFill="1" applyBorder="1" applyAlignment="1"/>
    <xf numFmtId="0" fontId="0" fillId="33" borderId="12" xfId="0" applyFill="1" applyBorder="1" applyAlignment="1"/>
    <xf numFmtId="0" fontId="15" fillId="33" borderId="13" xfId="0" applyFont="1" applyFill="1" applyBorder="1" applyAlignment="1">
      <alignment horizontal="center" vertical="center"/>
    </xf>
    <xf numFmtId="0" fontId="15" fillId="33" borderId="14" xfId="0" applyFont="1" applyFill="1" applyBorder="1" applyAlignment="1">
      <alignment horizontal="center" vertical="center"/>
    </xf>
    <xf numFmtId="0" fontId="15" fillId="33" borderId="16" xfId="0" applyFont="1" applyFill="1" applyBorder="1" applyAlignment="1">
      <alignment horizontal="center"/>
    </xf>
    <xf numFmtId="0" fontId="15" fillId="33" borderId="17" xfId="0" applyFont="1" applyFill="1" applyBorder="1" applyAlignment="1">
      <alignment horizontal="center"/>
    </xf>
    <xf numFmtId="0" fontId="15" fillId="33" borderId="18" xfId="0" applyFont="1" applyFill="1" applyBorder="1" applyAlignment="1">
      <alignment horizontal="center"/>
    </xf>
    <xf numFmtId="0" fontId="15" fillId="33" borderId="13" xfId="0" applyFont="1" applyFill="1" applyBorder="1" applyAlignment="1">
      <alignment horizontal="center" vertical="center" wrapText="1"/>
    </xf>
    <xf numFmtId="0" fontId="15" fillId="33" borderId="14" xfId="0" applyFont="1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2" builtinId="5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workbookViewId="0">
      <selection activeCell="L26" sqref="L26"/>
    </sheetView>
  </sheetViews>
  <sheetFormatPr defaultRowHeight="15" x14ac:dyDescent="0.25"/>
  <sheetData>
    <row r="1" spans="1:16" ht="53.25" customHeight="1" x14ac:dyDescent="0.25">
      <c r="B1" s="78" t="s">
        <v>79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6.5" x14ac:dyDescent="0.3">
      <c r="A2" s="77" t="s">
        <v>77</v>
      </c>
      <c r="B2" s="76" t="s">
        <v>80</v>
      </c>
    </row>
    <row r="3" spans="1:16" ht="16.5" x14ac:dyDescent="0.3">
      <c r="A3" s="77" t="s">
        <v>77</v>
      </c>
      <c r="B3" s="76" t="s">
        <v>71</v>
      </c>
    </row>
    <row r="4" spans="1:16" x14ac:dyDescent="0.25">
      <c r="B4" s="76" t="s">
        <v>72</v>
      </c>
    </row>
    <row r="5" spans="1:16" x14ac:dyDescent="0.25">
      <c r="B5" s="76" t="s">
        <v>73</v>
      </c>
    </row>
    <row r="6" spans="1:16" x14ac:dyDescent="0.25">
      <c r="C6" t="s">
        <v>74</v>
      </c>
    </row>
    <row r="7" spans="1:16" x14ac:dyDescent="0.25">
      <c r="C7" t="s">
        <v>75</v>
      </c>
    </row>
    <row r="8" spans="1:16" x14ac:dyDescent="0.25">
      <c r="C8" t="s">
        <v>76</v>
      </c>
    </row>
    <row r="9" spans="1:16" ht="16.5" x14ac:dyDescent="0.3">
      <c r="A9" s="77" t="s">
        <v>77</v>
      </c>
      <c r="B9" s="76" t="s">
        <v>78</v>
      </c>
    </row>
    <row r="10" spans="1:16" ht="16.5" x14ac:dyDescent="0.3">
      <c r="A10" s="77" t="s">
        <v>77</v>
      </c>
      <c r="B10" s="76" t="s">
        <v>81</v>
      </c>
    </row>
    <row r="11" spans="1:16" ht="16.5" x14ac:dyDescent="0.3">
      <c r="A11" s="77" t="s">
        <v>77</v>
      </c>
      <c r="B11" s="76" t="s">
        <v>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workbookViewId="0">
      <selection activeCell="F21" sqref="F21"/>
    </sheetView>
  </sheetViews>
  <sheetFormatPr defaultRowHeight="15" x14ac:dyDescent="0.25"/>
  <cols>
    <col min="2" max="2" width="46" bestFit="1" customWidth="1"/>
    <col min="3" max="3" width="10.85546875" bestFit="1" customWidth="1"/>
    <col min="4" max="4" width="13.42578125" bestFit="1" customWidth="1"/>
    <col min="5" max="5" width="6.42578125" customWidth="1"/>
    <col min="6" max="6" width="8.28515625" customWidth="1"/>
    <col min="8" max="8" width="15" bestFit="1" customWidth="1"/>
    <col min="9" max="9" width="15.140625" bestFit="1" customWidth="1"/>
    <col min="10" max="10" width="12" bestFit="1" customWidth="1"/>
    <col min="11" max="11" width="15.140625" bestFit="1" customWidth="1"/>
    <col min="12" max="12" width="16.140625" bestFit="1" customWidth="1"/>
  </cols>
  <sheetData>
    <row r="1" spans="2:12" ht="15.75" thickBot="1" x14ac:dyDescent="0.3"/>
    <row r="2" spans="2:12" ht="15.75" thickBot="1" x14ac:dyDescent="0.3">
      <c r="B2" s="79" t="s">
        <v>0</v>
      </c>
      <c r="C2" s="80"/>
      <c r="D2" s="80"/>
      <c r="E2" s="81"/>
      <c r="F2" s="82"/>
      <c r="G2" s="1"/>
      <c r="H2" s="85" t="s">
        <v>1</v>
      </c>
      <c r="I2" s="86"/>
      <c r="J2" s="86"/>
      <c r="K2" s="86"/>
      <c r="L2" s="87"/>
    </row>
    <row r="3" spans="2:12" x14ac:dyDescent="0.25"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1"/>
      <c r="H3" s="88" t="s">
        <v>2</v>
      </c>
      <c r="I3" s="88" t="s">
        <v>7</v>
      </c>
      <c r="J3" s="83" t="s">
        <v>8</v>
      </c>
      <c r="K3" s="83" t="s">
        <v>9</v>
      </c>
      <c r="L3" s="83" t="s">
        <v>10</v>
      </c>
    </row>
    <row r="4" spans="2:12" ht="15.75" thickBot="1" x14ac:dyDescent="0.3">
      <c r="B4" s="84"/>
      <c r="C4" s="84"/>
      <c r="D4" s="84"/>
      <c r="E4" s="84"/>
      <c r="F4" s="84"/>
      <c r="G4" s="1"/>
      <c r="H4" s="89"/>
      <c r="I4" s="89"/>
      <c r="J4" s="84"/>
      <c r="K4" s="84"/>
      <c r="L4" s="84"/>
    </row>
    <row r="5" spans="2:12" x14ac:dyDescent="0.25">
      <c r="B5" s="2"/>
      <c r="C5" s="2"/>
      <c r="D5" s="2"/>
      <c r="E5" s="2"/>
      <c r="F5" s="2"/>
      <c r="G5" s="1"/>
      <c r="H5" s="7" t="s">
        <v>11</v>
      </c>
      <c r="I5" s="3"/>
      <c r="J5" s="3"/>
      <c r="K5" s="3"/>
      <c r="L5" s="17"/>
    </row>
    <row r="6" spans="2:12" x14ac:dyDescent="0.25">
      <c r="B6" s="3" t="s">
        <v>12</v>
      </c>
      <c r="C6" s="4" t="s">
        <v>13</v>
      </c>
      <c r="D6" s="22">
        <v>-1.32</v>
      </c>
      <c r="E6" s="5"/>
      <c r="F6" s="6" t="s">
        <v>14</v>
      </c>
      <c r="G6" s="1"/>
      <c r="H6" s="4" t="s">
        <v>15</v>
      </c>
      <c r="I6" s="18">
        <v>0.42699999999999999</v>
      </c>
      <c r="J6" s="18">
        <v>0.50700000000000001</v>
      </c>
      <c r="K6" s="18">
        <v>0.50700000000000001</v>
      </c>
      <c r="L6" s="19">
        <v>1</v>
      </c>
    </row>
    <row r="7" spans="2:12" x14ac:dyDescent="0.25">
      <c r="B7" s="3" t="s">
        <v>16</v>
      </c>
      <c r="C7" s="4" t="s">
        <v>13</v>
      </c>
      <c r="D7" s="22">
        <v>-3.5920000000000001E-2</v>
      </c>
      <c r="E7" s="5"/>
      <c r="F7" s="6">
        <v>2.1700000000000001E-13</v>
      </c>
      <c r="G7" s="1"/>
      <c r="H7" s="4" t="s">
        <v>17</v>
      </c>
      <c r="I7" s="18">
        <v>0.57299999999999995</v>
      </c>
      <c r="J7" s="18">
        <v>0.55900000000000005</v>
      </c>
      <c r="K7" s="18">
        <v>0.56200000000000006</v>
      </c>
      <c r="L7" s="19">
        <v>0.99466192170818502</v>
      </c>
    </row>
    <row r="8" spans="2:12" x14ac:dyDescent="0.25">
      <c r="B8" s="3" t="s">
        <v>18</v>
      </c>
      <c r="C8" s="4"/>
      <c r="D8" s="22">
        <v>1.139E-3</v>
      </c>
      <c r="E8" s="5"/>
      <c r="F8" s="6" t="s">
        <v>14</v>
      </c>
      <c r="G8" s="1"/>
      <c r="H8" s="7" t="s">
        <v>19</v>
      </c>
      <c r="I8" s="18"/>
      <c r="J8" s="18"/>
      <c r="K8" s="18"/>
      <c r="L8" s="19"/>
    </row>
    <row r="9" spans="2:12" x14ac:dyDescent="0.25">
      <c r="B9" s="3" t="s">
        <v>20</v>
      </c>
      <c r="C9" s="4"/>
      <c r="D9" s="22">
        <v>-7.8480000000000001E-6</v>
      </c>
      <c r="E9" s="5"/>
      <c r="F9" s="6">
        <v>2.4399999999999998E-15</v>
      </c>
      <c r="G9" s="1"/>
      <c r="H9" s="4" t="s">
        <v>21</v>
      </c>
      <c r="I9" s="18">
        <v>0.84099999999999997</v>
      </c>
      <c r="J9" s="18">
        <v>0.54100000000000004</v>
      </c>
      <c r="K9" s="18">
        <v>0.54400000000000004</v>
      </c>
      <c r="L9" s="19">
        <v>0.99448529411764708</v>
      </c>
    </row>
    <row r="10" spans="2:12" x14ac:dyDescent="0.25">
      <c r="B10" s="7" t="s">
        <v>22</v>
      </c>
      <c r="C10" s="4" t="s">
        <v>13</v>
      </c>
      <c r="D10" s="23">
        <v>0.1172</v>
      </c>
      <c r="E10" s="8"/>
      <c r="F10" s="9">
        <v>9.8600000000000004E-13</v>
      </c>
      <c r="G10" s="1"/>
      <c r="H10" s="4" t="s">
        <v>23</v>
      </c>
      <c r="I10" s="18">
        <v>0.159</v>
      </c>
      <c r="J10" s="18">
        <v>0.51300000000000001</v>
      </c>
      <c r="K10" s="18">
        <v>0.50800000000000001</v>
      </c>
      <c r="L10" s="19">
        <v>1.0098425196850394</v>
      </c>
    </row>
    <row r="11" spans="2:12" x14ac:dyDescent="0.25">
      <c r="B11" s="7" t="s">
        <v>24</v>
      </c>
      <c r="C11" s="4"/>
      <c r="D11" s="23">
        <v>-8.8710000000000004E-3</v>
      </c>
      <c r="E11" s="8"/>
      <c r="F11" s="9">
        <v>2.2200000000000002E-9</v>
      </c>
      <c r="G11" s="1"/>
      <c r="H11" s="7" t="s">
        <v>25</v>
      </c>
      <c r="I11" s="18"/>
      <c r="J11" s="18"/>
      <c r="K11" s="18"/>
      <c r="L11" s="19"/>
    </row>
    <row r="12" spans="2:12" x14ac:dyDescent="0.25">
      <c r="B12" s="3" t="s">
        <v>26</v>
      </c>
      <c r="C12" s="4" t="s">
        <v>13</v>
      </c>
      <c r="D12" s="22">
        <v>9.128E-2</v>
      </c>
      <c r="E12" s="5"/>
      <c r="F12" s="6" t="s">
        <v>14</v>
      </c>
      <c r="G12" s="1"/>
      <c r="H12" s="4" t="s">
        <v>27</v>
      </c>
      <c r="I12" s="18">
        <v>5.9400000000000001E-2</v>
      </c>
      <c r="J12" s="18">
        <v>0.48799999999999999</v>
      </c>
      <c r="K12" s="18">
        <v>0.48399999999999999</v>
      </c>
      <c r="L12" s="19">
        <v>1.0082644628099173</v>
      </c>
    </row>
    <row r="13" spans="2:12" x14ac:dyDescent="0.25">
      <c r="B13" s="3" t="s">
        <v>11</v>
      </c>
      <c r="C13" s="10" t="s">
        <v>28</v>
      </c>
      <c r="D13" s="24"/>
      <c r="E13" s="11"/>
      <c r="F13" s="12"/>
      <c r="G13" s="1"/>
      <c r="H13" s="4" t="s">
        <v>29</v>
      </c>
      <c r="I13" s="18">
        <v>0.39200000000000002</v>
      </c>
      <c r="J13" s="18">
        <v>0.52100000000000002</v>
      </c>
      <c r="K13" s="18">
        <v>0.51900000000000002</v>
      </c>
      <c r="L13" s="19">
        <v>1.0038535645472062</v>
      </c>
    </row>
    <row r="14" spans="2:12" x14ac:dyDescent="0.25">
      <c r="B14" s="4" t="s">
        <v>15</v>
      </c>
      <c r="C14" s="10"/>
      <c r="D14" s="22">
        <v>0</v>
      </c>
      <c r="E14" s="26">
        <v>1</v>
      </c>
      <c r="F14" s="6"/>
      <c r="G14" s="1"/>
      <c r="H14" s="4" t="s">
        <v>30</v>
      </c>
      <c r="I14" s="18">
        <v>0.48599999999999999</v>
      </c>
      <c r="J14" s="18">
        <v>0.54600000000000004</v>
      </c>
      <c r="K14" s="18">
        <v>0.55000000000000004</v>
      </c>
      <c r="L14" s="19">
        <v>0.99272727272727268</v>
      </c>
    </row>
    <row r="15" spans="2:12" x14ac:dyDescent="0.25">
      <c r="B15" s="4" t="s">
        <v>17</v>
      </c>
      <c r="C15" s="10"/>
      <c r="D15" s="22">
        <v>-3.2079999999999997E-2</v>
      </c>
      <c r="E15" s="26">
        <v>0.96842910465176968</v>
      </c>
      <c r="F15" s="6">
        <v>5.3799999999999999E-8</v>
      </c>
      <c r="G15" s="1"/>
      <c r="H15" s="4" t="s">
        <v>31</v>
      </c>
      <c r="I15" s="18">
        <v>5.3600000000000002E-2</v>
      </c>
      <c r="J15" s="18">
        <v>0.6</v>
      </c>
      <c r="K15" s="18">
        <v>0.60099999999999998</v>
      </c>
      <c r="L15" s="19">
        <v>0.99833610648918469</v>
      </c>
    </row>
    <row r="16" spans="2:12" x14ac:dyDescent="0.25">
      <c r="B16" s="3" t="s">
        <v>19</v>
      </c>
      <c r="C16" s="10" t="s">
        <v>28</v>
      </c>
      <c r="D16" s="24"/>
      <c r="E16" s="27"/>
      <c r="F16" s="12"/>
      <c r="G16" s="1"/>
      <c r="H16" s="4" t="s">
        <v>32</v>
      </c>
      <c r="I16" s="18">
        <v>9.7400000000000004E-3</v>
      </c>
      <c r="J16" s="18">
        <v>0.64900000000000002</v>
      </c>
      <c r="K16" s="18">
        <v>0.65700000000000003</v>
      </c>
      <c r="L16" s="19">
        <v>0.9878234398782344</v>
      </c>
    </row>
    <row r="17" spans="2:12" x14ac:dyDescent="0.25">
      <c r="B17" s="4" t="s">
        <v>21</v>
      </c>
      <c r="C17" s="10"/>
      <c r="D17" s="22">
        <v>0</v>
      </c>
      <c r="E17" s="26">
        <v>1</v>
      </c>
      <c r="F17" s="6"/>
      <c r="G17" s="1"/>
      <c r="H17" s="7" t="s">
        <v>33</v>
      </c>
      <c r="I17" s="18"/>
      <c r="J17" s="18"/>
      <c r="K17" s="18"/>
      <c r="L17" s="19"/>
    </row>
    <row r="18" spans="2:12" x14ac:dyDescent="0.25">
      <c r="B18" s="4" t="s">
        <v>23</v>
      </c>
      <c r="C18" s="10"/>
      <c r="D18" s="22">
        <v>6.9779999999999995E-2</v>
      </c>
      <c r="E18" s="26">
        <v>1.0722722554071353</v>
      </c>
      <c r="F18" s="6" t="s">
        <v>14</v>
      </c>
      <c r="G18" s="1"/>
      <c r="H18" s="4" t="s">
        <v>34</v>
      </c>
      <c r="I18" s="18">
        <v>0.151</v>
      </c>
      <c r="J18" s="18">
        <v>0.71299999999999997</v>
      </c>
      <c r="K18" s="18">
        <v>0.72199999999999998</v>
      </c>
      <c r="L18" s="19">
        <v>0.98753462603878117</v>
      </c>
    </row>
    <row r="19" spans="2:12" x14ac:dyDescent="0.25">
      <c r="B19" s="7" t="s">
        <v>25</v>
      </c>
      <c r="C19" s="10" t="s">
        <v>28</v>
      </c>
      <c r="D19" s="24"/>
      <c r="E19" s="27"/>
      <c r="F19" s="12"/>
      <c r="G19" s="1"/>
      <c r="H19" s="2" t="s">
        <v>35</v>
      </c>
      <c r="I19" s="18">
        <v>0.84899999999999998</v>
      </c>
      <c r="J19" s="18">
        <v>0.505</v>
      </c>
      <c r="K19" s="18">
        <v>0.505</v>
      </c>
      <c r="L19" s="19">
        <v>1</v>
      </c>
    </row>
    <row r="20" spans="2:12" x14ac:dyDescent="0.25">
      <c r="B20" s="4" t="s">
        <v>27</v>
      </c>
      <c r="C20" s="10"/>
      <c r="D20" s="22">
        <v>0</v>
      </c>
      <c r="E20" s="26">
        <v>1</v>
      </c>
      <c r="F20" s="6"/>
      <c r="G20" s="1"/>
      <c r="H20" s="7" t="s">
        <v>36</v>
      </c>
      <c r="I20" s="4"/>
      <c r="J20" s="4"/>
      <c r="K20" s="4"/>
      <c r="L20" s="19"/>
    </row>
    <row r="21" spans="2:12" x14ac:dyDescent="0.25">
      <c r="B21" s="4" t="s">
        <v>37</v>
      </c>
      <c r="C21" s="10"/>
      <c r="D21" s="22">
        <v>9.8400000000000001E-2</v>
      </c>
      <c r="E21" s="26">
        <v>1.10340405847134</v>
      </c>
      <c r="F21" s="6">
        <v>2.2199999999999999E-14</v>
      </c>
      <c r="G21" s="1"/>
      <c r="H21" s="4" t="s">
        <v>38</v>
      </c>
      <c r="I21" s="18">
        <v>3.1E-2</v>
      </c>
      <c r="J21" s="18">
        <v>0.23300000000000001</v>
      </c>
      <c r="K21" s="18">
        <v>0.252</v>
      </c>
      <c r="L21" s="19">
        <v>0.92460317460317465</v>
      </c>
    </row>
    <row r="22" spans="2:12" x14ac:dyDescent="0.25">
      <c r="B22" s="4" t="s">
        <v>39</v>
      </c>
      <c r="C22" s="10"/>
      <c r="D22" s="22">
        <v>0.13539999999999999</v>
      </c>
      <c r="E22" s="26">
        <v>1.1449946906402073</v>
      </c>
      <c r="F22" s="6" t="s">
        <v>14</v>
      </c>
      <c r="G22" s="1"/>
      <c r="H22" s="4" t="s">
        <v>40</v>
      </c>
      <c r="I22" s="18">
        <v>0.111</v>
      </c>
      <c r="J22" s="18">
        <v>0.316</v>
      </c>
      <c r="K22" s="18">
        <v>0.32400000000000001</v>
      </c>
      <c r="L22" s="19">
        <v>0.97530864197530864</v>
      </c>
    </row>
    <row r="23" spans="2:12" x14ac:dyDescent="0.25">
      <c r="B23" s="4" t="s">
        <v>41</v>
      </c>
      <c r="C23" s="10"/>
      <c r="D23" s="22">
        <v>0.12180000000000001</v>
      </c>
      <c r="E23" s="26">
        <v>1.1295281735535383</v>
      </c>
      <c r="F23" s="6">
        <v>1.14E-8</v>
      </c>
      <c r="G23" s="1"/>
      <c r="H23" s="4" t="s">
        <v>42</v>
      </c>
      <c r="I23" s="18">
        <v>0.216</v>
      </c>
      <c r="J23" s="18">
        <v>0.434</v>
      </c>
      <c r="K23" s="18">
        <v>0.433</v>
      </c>
      <c r="L23" s="19">
        <v>1.002309468822171</v>
      </c>
    </row>
    <row r="24" spans="2:12" x14ac:dyDescent="0.25">
      <c r="B24" s="4" t="s">
        <v>43</v>
      </c>
      <c r="C24" s="10"/>
      <c r="D24" s="22">
        <v>0.13100000000000001</v>
      </c>
      <c r="E24" s="26">
        <v>1.1399677813119904</v>
      </c>
      <c r="F24" s="6">
        <v>2.5899999999999999E-5</v>
      </c>
      <c r="G24" s="1"/>
      <c r="H24" s="4" t="s">
        <v>44</v>
      </c>
      <c r="I24" s="18">
        <v>0.26400000000000001</v>
      </c>
      <c r="J24" s="18">
        <v>0.54100000000000004</v>
      </c>
      <c r="K24" s="18">
        <v>0.54100000000000004</v>
      </c>
      <c r="L24" s="19">
        <v>1</v>
      </c>
    </row>
    <row r="25" spans="2:12" x14ac:dyDescent="0.25">
      <c r="B25" s="7" t="s">
        <v>33</v>
      </c>
      <c r="C25" s="10" t="s">
        <v>28</v>
      </c>
      <c r="D25" s="24"/>
      <c r="E25" s="27"/>
      <c r="F25" s="12"/>
      <c r="G25" s="1"/>
      <c r="H25" s="4" t="s">
        <v>45</v>
      </c>
      <c r="I25" s="18">
        <v>0.23400000000000001</v>
      </c>
      <c r="J25" s="18">
        <v>0.64</v>
      </c>
      <c r="K25" s="18">
        <v>0.64200000000000002</v>
      </c>
      <c r="L25" s="19">
        <v>0.99688473520249221</v>
      </c>
    </row>
    <row r="26" spans="2:12" x14ac:dyDescent="0.25">
      <c r="B26" s="4" t="s">
        <v>34</v>
      </c>
      <c r="C26" s="10"/>
      <c r="D26" s="22">
        <v>0</v>
      </c>
      <c r="E26" s="26">
        <v>1</v>
      </c>
      <c r="F26" s="6"/>
      <c r="G26" s="1"/>
      <c r="H26" s="4" t="s">
        <v>46</v>
      </c>
      <c r="I26" s="18">
        <v>0.108</v>
      </c>
      <c r="J26" s="18">
        <v>0.74</v>
      </c>
      <c r="K26" s="18">
        <v>0.73499999999999999</v>
      </c>
      <c r="L26" s="19">
        <v>1.0068027210884354</v>
      </c>
    </row>
    <row r="27" spans="2:12" ht="15.75" thickBot="1" x14ac:dyDescent="0.3">
      <c r="B27" s="4" t="s">
        <v>47</v>
      </c>
      <c r="C27" s="10"/>
      <c r="D27" s="22">
        <v>-0.58089999999999997</v>
      </c>
      <c r="E27" s="26">
        <v>0.55939468472631926</v>
      </c>
      <c r="F27" s="6" t="s">
        <v>14</v>
      </c>
      <c r="G27" s="1"/>
      <c r="H27" s="13" t="s">
        <v>48</v>
      </c>
      <c r="I27" s="20">
        <v>3.5099999999999999E-2</v>
      </c>
      <c r="J27" s="20">
        <v>0.78100000000000003</v>
      </c>
      <c r="K27" s="20">
        <v>0.79800000000000004</v>
      </c>
      <c r="L27" s="21">
        <v>0.97869674185463662</v>
      </c>
    </row>
    <row r="28" spans="2:12" x14ac:dyDescent="0.25">
      <c r="B28" s="3" t="s">
        <v>49</v>
      </c>
      <c r="C28" s="4" t="s">
        <v>50</v>
      </c>
      <c r="D28" s="24"/>
      <c r="E28" s="11"/>
      <c r="F28" s="12"/>
      <c r="G28" s="1"/>
      <c r="H28" s="1"/>
      <c r="I28" s="1"/>
      <c r="J28" s="1"/>
      <c r="K28" s="1"/>
      <c r="L28" s="1"/>
    </row>
    <row r="29" spans="2:12" x14ac:dyDescent="0.25">
      <c r="B29" s="4" t="s">
        <v>51</v>
      </c>
      <c r="C29" s="2"/>
      <c r="D29" s="22">
        <v>2.69E-5</v>
      </c>
      <c r="E29" s="5"/>
      <c r="F29" s="6">
        <v>8.7300000000000002E-13</v>
      </c>
      <c r="G29" s="1"/>
      <c r="H29" s="1"/>
      <c r="I29" s="1"/>
      <c r="J29" s="1"/>
      <c r="K29" s="1"/>
      <c r="L29" s="1"/>
    </row>
    <row r="30" spans="2:12" x14ac:dyDescent="0.25">
      <c r="B30" s="4" t="s">
        <v>52</v>
      </c>
      <c r="C30" s="2"/>
      <c r="D30" s="22">
        <v>-8.4769999999999995E-7</v>
      </c>
      <c r="E30" s="5"/>
      <c r="F30" s="6" t="s">
        <v>14</v>
      </c>
      <c r="G30" s="1"/>
      <c r="H30" s="1"/>
      <c r="I30" s="1"/>
      <c r="J30" s="1"/>
      <c r="K30" s="1"/>
      <c r="L30" s="1"/>
    </row>
    <row r="31" spans="2:12" ht="15.75" thickBot="1" x14ac:dyDescent="0.3">
      <c r="B31" s="13" t="s">
        <v>53</v>
      </c>
      <c r="C31" s="14"/>
      <c r="D31" s="25">
        <v>4.7019999999999999E-2</v>
      </c>
      <c r="E31" s="15"/>
      <c r="F31" s="16">
        <v>4.4999999999999998E-14</v>
      </c>
      <c r="G31" s="1"/>
      <c r="H31" s="1"/>
      <c r="I31" s="1"/>
      <c r="J31" s="1"/>
      <c r="K31" s="1"/>
      <c r="L31" s="1"/>
    </row>
  </sheetData>
  <mergeCells count="12">
    <mergeCell ref="H2:L2"/>
    <mergeCell ref="H3:H4"/>
    <mergeCell ref="I3:I4"/>
    <mergeCell ref="J3:J4"/>
    <mergeCell ref="K3:K4"/>
    <mergeCell ref="L3:L4"/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showGridLines="0" workbookViewId="0">
      <selection activeCell="G7" sqref="G7"/>
    </sheetView>
  </sheetViews>
  <sheetFormatPr defaultRowHeight="15" x14ac:dyDescent="0.25"/>
  <cols>
    <col min="2" max="2" width="15.28515625" customWidth="1"/>
    <col min="3" max="3" width="40" bestFit="1" customWidth="1"/>
    <col min="4" max="4" width="34.5703125" bestFit="1" customWidth="1"/>
    <col min="5" max="5" width="15.5703125" customWidth="1"/>
    <col min="6" max="6" width="13.7109375" customWidth="1"/>
    <col min="7" max="7" width="9.85546875" customWidth="1"/>
    <col min="8" max="8" width="12" hidden="1" customWidth="1"/>
  </cols>
  <sheetData>
    <row r="2" spans="2:8" ht="15.75" x14ac:dyDescent="0.25">
      <c r="B2" s="67" t="s">
        <v>54</v>
      </c>
      <c r="C2" s="64"/>
      <c r="D2" s="50"/>
      <c r="E2" s="30"/>
      <c r="F2" s="30"/>
      <c r="G2" s="29"/>
      <c r="H2" s="29"/>
    </row>
    <row r="3" spans="2:8" ht="15.75" x14ac:dyDescent="0.25">
      <c r="B3" s="57" t="s">
        <v>16</v>
      </c>
      <c r="C3" s="58"/>
      <c r="D3" s="58">
        <v>50</v>
      </c>
      <c r="E3" s="30"/>
      <c r="F3" s="30"/>
      <c r="G3" s="29"/>
      <c r="H3" s="29"/>
    </row>
    <row r="4" spans="2:8" ht="15.75" x14ac:dyDescent="0.25">
      <c r="B4" s="28" t="s">
        <v>19</v>
      </c>
      <c r="C4" s="59"/>
      <c r="D4" s="59" t="s">
        <v>67</v>
      </c>
      <c r="E4" s="30"/>
      <c r="F4" s="30"/>
      <c r="G4" s="29"/>
      <c r="H4" s="29"/>
    </row>
    <row r="5" spans="2:8" ht="15.75" x14ac:dyDescent="0.25">
      <c r="B5" s="57" t="s">
        <v>25</v>
      </c>
      <c r="C5" s="60"/>
      <c r="D5" s="60" t="s">
        <v>37</v>
      </c>
      <c r="E5" s="30"/>
      <c r="F5" s="30"/>
      <c r="G5" s="29"/>
      <c r="H5" s="29"/>
    </row>
    <row r="6" spans="2:8" ht="15.75" x14ac:dyDescent="0.25">
      <c r="B6" s="28" t="s">
        <v>33</v>
      </c>
      <c r="C6" s="61"/>
      <c r="D6" s="61" t="s">
        <v>34</v>
      </c>
      <c r="E6" s="30"/>
      <c r="F6" s="30"/>
      <c r="G6" s="29"/>
      <c r="H6" s="29"/>
    </row>
    <row r="7" spans="2:8" s="29" customFormat="1" ht="15.75" x14ac:dyDescent="0.25">
      <c r="B7" s="57" t="s">
        <v>11</v>
      </c>
      <c r="C7" s="60"/>
      <c r="D7" s="62" t="s">
        <v>69</v>
      </c>
      <c r="E7" s="30"/>
      <c r="F7" s="30"/>
    </row>
    <row r="8" spans="2:8" s="29" customFormat="1" ht="15.75" x14ac:dyDescent="0.25">
      <c r="B8" s="65" t="s">
        <v>22</v>
      </c>
      <c r="C8" s="66"/>
      <c r="D8" s="63">
        <v>3.5</v>
      </c>
      <c r="E8" s="30"/>
      <c r="F8" s="30"/>
    </row>
    <row r="9" spans="2:8" ht="15.75" x14ac:dyDescent="0.25">
      <c r="B9" s="57" t="s">
        <v>70</v>
      </c>
      <c r="C9" s="60"/>
      <c r="D9" s="62">
        <v>100</v>
      </c>
      <c r="E9" s="30"/>
      <c r="F9" s="30"/>
      <c r="G9" s="29"/>
      <c r="H9" s="29"/>
    </row>
    <row r="10" spans="2:8" ht="15.75" x14ac:dyDescent="0.25">
      <c r="B10" s="52"/>
      <c r="C10" s="53"/>
      <c r="D10" s="53"/>
      <c r="E10" s="53"/>
      <c r="F10" s="30"/>
      <c r="G10" s="29"/>
      <c r="H10" s="29"/>
    </row>
    <row r="11" spans="2:8" ht="50.25" x14ac:dyDescent="0.25">
      <c r="B11" s="48" t="s">
        <v>55</v>
      </c>
      <c r="C11" s="49"/>
      <c r="D11" s="50" t="s">
        <v>56</v>
      </c>
      <c r="E11" s="51" t="s">
        <v>57</v>
      </c>
      <c r="F11" s="51" t="s">
        <v>58</v>
      </c>
      <c r="G11" s="29"/>
      <c r="H11" s="29"/>
    </row>
    <row r="12" spans="2:8" ht="15.75" x14ac:dyDescent="0.25">
      <c r="B12" s="52"/>
      <c r="C12" s="31"/>
      <c r="D12" s="53"/>
      <c r="E12" s="53"/>
      <c r="F12" s="53"/>
      <c r="G12" s="29"/>
      <c r="H12" s="29"/>
    </row>
    <row r="13" spans="2:8" ht="15.75" x14ac:dyDescent="0.25">
      <c r="B13" s="54" t="s">
        <v>59</v>
      </c>
      <c r="C13" s="47"/>
      <c r="D13" s="53"/>
      <c r="E13" s="53"/>
      <c r="F13" s="53"/>
      <c r="G13" s="29"/>
      <c r="H13" s="29"/>
    </row>
    <row r="14" spans="2:8" x14ac:dyDescent="0.25">
      <c r="B14" s="72" t="s">
        <v>60</v>
      </c>
      <c r="C14" s="70"/>
      <c r="D14" s="55">
        <f>'Model Summary'!D6</f>
        <v>-1.32</v>
      </c>
      <c r="E14" s="74">
        <f>D14</f>
        <v>-1.32</v>
      </c>
      <c r="F14" s="34">
        <f>D14*H14</f>
        <v>-1.32</v>
      </c>
      <c r="G14" s="32"/>
      <c r="H14" s="68">
        <v>1</v>
      </c>
    </row>
    <row r="15" spans="2:8" x14ac:dyDescent="0.25">
      <c r="B15" s="73" t="s">
        <v>16</v>
      </c>
      <c r="C15" s="71"/>
      <c r="D15" s="56">
        <f>'Model Summary'!D7</f>
        <v>-3.5920000000000001E-2</v>
      </c>
      <c r="E15" s="38">
        <f>D3</f>
        <v>50</v>
      </c>
      <c r="F15" s="37">
        <f t="shared" ref="F15:F39" si="0">D15*H15</f>
        <v>-1.796</v>
      </c>
      <c r="G15" s="32"/>
      <c r="H15" s="69">
        <f>D3</f>
        <v>50</v>
      </c>
    </row>
    <row r="16" spans="2:8" x14ac:dyDescent="0.25">
      <c r="B16" s="72" t="s">
        <v>61</v>
      </c>
      <c r="C16" s="70"/>
      <c r="D16" s="55">
        <f>'Model Summary'!D8</f>
        <v>1.139E-3</v>
      </c>
      <c r="E16" s="33" t="str">
        <f>D3&amp;" ^ 2 = " &amp; D3^2</f>
        <v>50 ^ 2 = 2500</v>
      </c>
      <c r="F16" s="34">
        <f t="shared" si="0"/>
        <v>2.8475000000000001</v>
      </c>
      <c r="G16" s="32"/>
      <c r="H16" s="68">
        <f>D3^2</f>
        <v>2500</v>
      </c>
    </row>
    <row r="17" spans="2:14" s="29" customFormat="1" x14ac:dyDescent="0.25">
      <c r="B17" s="73" t="s">
        <v>66</v>
      </c>
      <c r="C17" s="71"/>
      <c r="D17" s="56">
        <f>'Model Summary'!D9</f>
        <v>-7.8480000000000001E-6</v>
      </c>
      <c r="E17" s="36" t="str">
        <f>D3&amp;" ^ 3 = " &amp; H17</f>
        <v>50 ^ 3 = 125000</v>
      </c>
      <c r="F17" s="37">
        <f t="shared" si="0"/>
        <v>-0.98099999999999998</v>
      </c>
      <c r="G17" s="32"/>
      <c r="H17" s="69">
        <f>D3^3</f>
        <v>125000</v>
      </c>
    </row>
    <row r="18" spans="2:14" x14ac:dyDescent="0.25">
      <c r="B18" s="72" t="s">
        <v>22</v>
      </c>
      <c r="C18" s="70"/>
      <c r="D18" s="55">
        <f>'Model Summary'!D10</f>
        <v>0.1172</v>
      </c>
      <c r="E18" s="75">
        <f>H18</f>
        <v>3.5</v>
      </c>
      <c r="F18" s="34">
        <f t="shared" si="0"/>
        <v>0.41020000000000001</v>
      </c>
      <c r="G18" s="32"/>
      <c r="H18" s="68">
        <f>D8</f>
        <v>3.5</v>
      </c>
    </row>
    <row r="19" spans="2:14" x14ac:dyDescent="0.25">
      <c r="B19" s="73" t="s">
        <v>68</v>
      </c>
      <c r="C19" s="71"/>
      <c r="D19" s="56">
        <f>'Model Summary'!D11</f>
        <v>-8.8710000000000004E-3</v>
      </c>
      <c r="E19" s="36" t="str">
        <f>D8&amp;" ^ 2 = " &amp; ROUND(H19,2)</f>
        <v>3.5 ^ 2 = 12.25</v>
      </c>
      <c r="F19" s="37">
        <f t="shared" si="0"/>
        <v>-0.10866975000000001</v>
      </c>
      <c r="G19" s="32"/>
      <c r="H19" s="69">
        <f>D8^2</f>
        <v>12.25</v>
      </c>
      <c r="I19" s="29"/>
    </row>
    <row r="20" spans="2:14" x14ac:dyDescent="0.25">
      <c r="B20" s="72" t="s">
        <v>26</v>
      </c>
      <c r="C20" s="70"/>
      <c r="D20" s="55">
        <f>'Model Summary'!D12</f>
        <v>9.128E-2</v>
      </c>
      <c r="E20" s="33" t="str">
        <f>"ln(" &amp; D9 &amp; " + 1) = " &amp; ROUND(LN(D9+1),2)</f>
        <v>ln(100 + 1) = 4.62</v>
      </c>
      <c r="F20" s="34">
        <f>D20*H20</f>
        <v>0.42126820077727017</v>
      </c>
      <c r="G20" s="32"/>
      <c r="H20" s="68">
        <f>LN(D9+1)</f>
        <v>4.6151205168412597</v>
      </c>
      <c r="I20" s="29"/>
      <c r="M20" s="29"/>
      <c r="N20" s="29"/>
    </row>
    <row r="21" spans="2:14" x14ac:dyDescent="0.25">
      <c r="B21" s="73" t="s">
        <v>11</v>
      </c>
      <c r="C21" s="71"/>
      <c r="D21" s="56"/>
      <c r="E21" s="36"/>
      <c r="F21" s="37"/>
      <c r="G21" s="32"/>
      <c r="H21" s="69"/>
      <c r="I21" s="29"/>
      <c r="M21" s="29"/>
      <c r="N21" s="29"/>
    </row>
    <row r="22" spans="2:14" x14ac:dyDescent="0.25">
      <c r="B22" s="72"/>
      <c r="C22" s="70" t="s">
        <v>69</v>
      </c>
      <c r="D22" s="55">
        <f>'Model Summary'!D14</f>
        <v>0</v>
      </c>
      <c r="E22" s="33">
        <f>IF($D$7=C22,1,0)</f>
        <v>1</v>
      </c>
      <c r="F22" s="34">
        <f t="shared" si="0"/>
        <v>0</v>
      </c>
      <c r="G22" s="32"/>
      <c r="H22" s="68">
        <f>E22</f>
        <v>1</v>
      </c>
      <c r="I22" s="29"/>
      <c r="M22" s="29"/>
      <c r="N22" s="29"/>
    </row>
    <row r="23" spans="2:14" x14ac:dyDescent="0.25">
      <c r="B23" s="73"/>
      <c r="C23" s="71" t="s">
        <v>17</v>
      </c>
      <c r="D23" s="56">
        <f>'Model Summary'!D15</f>
        <v>-3.2079999999999997E-2</v>
      </c>
      <c r="E23" s="36">
        <f>IF($D$7=C23,1,0)</f>
        <v>0</v>
      </c>
      <c r="F23" s="37">
        <f t="shared" si="0"/>
        <v>0</v>
      </c>
      <c r="G23" s="32"/>
      <c r="H23" s="69">
        <f t="shared" ref="H23:H35" si="1">E23</f>
        <v>0</v>
      </c>
      <c r="I23" s="29"/>
      <c r="M23" s="29"/>
      <c r="N23" s="29"/>
    </row>
    <row r="24" spans="2:14" x14ac:dyDescent="0.25">
      <c r="B24" s="72" t="s">
        <v>19</v>
      </c>
      <c r="C24" s="70"/>
      <c r="D24" s="55"/>
      <c r="E24" s="33"/>
      <c r="F24" s="34"/>
      <c r="G24" s="32"/>
      <c r="H24" s="68"/>
      <c r="I24" s="29"/>
      <c r="K24" s="29"/>
      <c r="L24" s="29"/>
      <c r="M24" s="29"/>
      <c r="N24" s="29"/>
    </row>
    <row r="25" spans="2:14" x14ac:dyDescent="0.25">
      <c r="B25" s="73"/>
      <c r="C25" s="71" t="s">
        <v>67</v>
      </c>
      <c r="D25" s="56">
        <f>'Model Summary'!D17</f>
        <v>0</v>
      </c>
      <c r="E25" s="36">
        <f>IF($D$4=C25,1,0)</f>
        <v>1</v>
      </c>
      <c r="F25" s="37">
        <f t="shared" si="0"/>
        <v>0</v>
      </c>
      <c r="G25" s="32"/>
      <c r="H25" s="69">
        <f t="shared" si="1"/>
        <v>1</v>
      </c>
      <c r="I25" s="29"/>
      <c r="K25" s="29"/>
      <c r="L25" s="29"/>
      <c r="M25" s="29"/>
      <c r="N25" s="29"/>
    </row>
    <row r="26" spans="2:14" x14ac:dyDescent="0.25">
      <c r="B26" s="72"/>
      <c r="C26" s="70" t="s">
        <v>23</v>
      </c>
      <c r="D26" s="55">
        <f>'Model Summary'!D18</f>
        <v>6.9779999999999995E-2</v>
      </c>
      <c r="E26" s="33">
        <f>IF($D$4=C26,1,0)</f>
        <v>0</v>
      </c>
      <c r="F26" s="34">
        <f t="shared" si="0"/>
        <v>0</v>
      </c>
      <c r="G26" s="32"/>
      <c r="H26" s="68">
        <f t="shared" si="1"/>
        <v>0</v>
      </c>
      <c r="I26" s="29"/>
      <c r="L26" s="29"/>
      <c r="M26" s="29"/>
      <c r="N26" s="29"/>
    </row>
    <row r="27" spans="2:14" x14ac:dyDescent="0.25">
      <c r="B27" s="73" t="s">
        <v>25</v>
      </c>
      <c r="C27" s="71"/>
      <c r="D27" s="56"/>
      <c r="E27" s="36"/>
      <c r="F27" s="37"/>
      <c r="G27" s="32"/>
      <c r="H27" s="69"/>
      <c r="I27" s="29"/>
      <c r="K27" s="29"/>
      <c r="L27" s="29"/>
      <c r="M27" s="29"/>
      <c r="N27" s="29"/>
    </row>
    <row r="28" spans="2:14" x14ac:dyDescent="0.25">
      <c r="B28" s="72"/>
      <c r="C28" s="70" t="s">
        <v>27</v>
      </c>
      <c r="D28" s="55">
        <f>'Model Summary'!D20</f>
        <v>0</v>
      </c>
      <c r="E28" s="33">
        <f>IF($D$5=C28,1,0)</f>
        <v>0</v>
      </c>
      <c r="F28" s="34">
        <f t="shared" si="0"/>
        <v>0</v>
      </c>
      <c r="G28" s="32"/>
      <c r="H28" s="68">
        <f t="shared" si="1"/>
        <v>0</v>
      </c>
      <c r="I28" s="29"/>
      <c r="K28" s="29"/>
      <c r="L28" s="29"/>
      <c r="M28" s="29"/>
      <c r="N28" s="29"/>
    </row>
    <row r="29" spans="2:14" x14ac:dyDescent="0.25">
      <c r="B29" s="73"/>
      <c r="C29" s="71" t="s">
        <v>37</v>
      </c>
      <c r="D29" s="56">
        <f>'Model Summary'!D21</f>
        <v>9.8400000000000001E-2</v>
      </c>
      <c r="E29" s="36">
        <f t="shared" ref="E29:E32" si="2">IF($D$5=C29,1,0)</f>
        <v>1</v>
      </c>
      <c r="F29" s="37">
        <f t="shared" si="0"/>
        <v>9.8400000000000001E-2</v>
      </c>
      <c r="G29" s="32"/>
      <c r="H29" s="69">
        <f t="shared" si="1"/>
        <v>1</v>
      </c>
      <c r="I29" s="29"/>
      <c r="K29" s="29"/>
      <c r="L29" s="29"/>
      <c r="M29" s="29"/>
      <c r="N29" s="29"/>
    </row>
    <row r="30" spans="2:14" x14ac:dyDescent="0.25">
      <c r="B30" s="72"/>
      <c r="C30" s="70" t="s">
        <v>39</v>
      </c>
      <c r="D30" s="55">
        <f>'Model Summary'!D22</f>
        <v>0.13539999999999999</v>
      </c>
      <c r="E30" s="33">
        <f t="shared" si="2"/>
        <v>0</v>
      </c>
      <c r="F30" s="34">
        <f t="shared" si="0"/>
        <v>0</v>
      </c>
      <c r="G30" s="32"/>
      <c r="H30" s="68">
        <f t="shared" si="1"/>
        <v>0</v>
      </c>
      <c r="I30" s="29"/>
      <c r="K30" s="29"/>
      <c r="L30" s="29"/>
      <c r="M30" s="29"/>
      <c r="N30" s="29"/>
    </row>
    <row r="31" spans="2:14" x14ac:dyDescent="0.25">
      <c r="B31" s="73"/>
      <c r="C31" s="71" t="s">
        <v>41</v>
      </c>
      <c r="D31" s="56">
        <f>'Model Summary'!D23</f>
        <v>0.12180000000000001</v>
      </c>
      <c r="E31" s="36">
        <f t="shared" si="2"/>
        <v>0</v>
      </c>
      <c r="F31" s="37">
        <f t="shared" si="0"/>
        <v>0</v>
      </c>
      <c r="G31" s="32"/>
      <c r="H31" s="69">
        <f t="shared" si="1"/>
        <v>0</v>
      </c>
      <c r="I31" s="29"/>
      <c r="M31" s="29"/>
      <c r="N31" s="29"/>
    </row>
    <row r="32" spans="2:14" x14ac:dyDescent="0.25">
      <c r="B32" s="72"/>
      <c r="C32" s="70" t="s">
        <v>43</v>
      </c>
      <c r="D32" s="55">
        <f>'Model Summary'!D24</f>
        <v>0.13100000000000001</v>
      </c>
      <c r="E32" s="33">
        <f t="shared" si="2"/>
        <v>0</v>
      </c>
      <c r="F32" s="34">
        <f t="shared" si="0"/>
        <v>0</v>
      </c>
      <c r="G32" s="32"/>
      <c r="H32" s="68">
        <f t="shared" si="1"/>
        <v>0</v>
      </c>
      <c r="I32" s="29"/>
    </row>
    <row r="33" spans="2:9" x14ac:dyDescent="0.25">
      <c r="B33" s="73" t="s">
        <v>33</v>
      </c>
      <c r="C33" s="71"/>
      <c r="D33" s="56"/>
      <c r="E33" s="36"/>
      <c r="F33" s="37"/>
      <c r="G33" s="32"/>
      <c r="H33" s="69"/>
      <c r="I33" s="29"/>
    </row>
    <row r="34" spans="2:9" x14ac:dyDescent="0.25">
      <c r="B34" s="72"/>
      <c r="C34" s="70" t="s">
        <v>34</v>
      </c>
      <c r="D34" s="55">
        <f>'Model Summary'!D26</f>
        <v>0</v>
      </c>
      <c r="E34" s="33">
        <f>IF($D$6=C34,1,0)</f>
        <v>1</v>
      </c>
      <c r="F34" s="34">
        <f t="shared" si="0"/>
        <v>0</v>
      </c>
      <c r="G34" s="32"/>
      <c r="H34" s="68">
        <f t="shared" si="1"/>
        <v>1</v>
      </c>
      <c r="I34" s="29"/>
    </row>
    <row r="35" spans="2:9" x14ac:dyDescent="0.25">
      <c r="B35" s="73"/>
      <c r="C35" s="71" t="s">
        <v>47</v>
      </c>
      <c r="D35" s="56">
        <f>'Model Summary'!D27</f>
        <v>-0.58089999999999997</v>
      </c>
      <c r="E35" s="36">
        <f>IF($D$6=C35,1,0)</f>
        <v>0</v>
      </c>
      <c r="F35" s="37">
        <f t="shared" si="0"/>
        <v>0</v>
      </c>
      <c r="G35" s="32"/>
      <c r="H35" s="69">
        <f t="shared" si="1"/>
        <v>0</v>
      </c>
      <c r="I35" s="29"/>
    </row>
    <row r="36" spans="2:9" x14ac:dyDescent="0.25">
      <c r="B36" s="72" t="s">
        <v>62</v>
      </c>
      <c r="C36" s="70"/>
      <c r="D36" s="55"/>
      <c r="E36" s="33"/>
      <c r="F36" s="34"/>
      <c r="G36" s="32"/>
      <c r="H36" s="68"/>
      <c r="I36" s="29"/>
    </row>
    <row r="37" spans="2:9" x14ac:dyDescent="0.25">
      <c r="B37" s="73"/>
      <c r="C37" s="71" t="s">
        <v>51</v>
      </c>
      <c r="D37" s="56">
        <f>'Model Summary'!D29</f>
        <v>2.69E-5</v>
      </c>
      <c r="E37" s="36" t="str">
        <f>E35&amp; " * " &amp; D9 &amp; " = " &amp; E35 *D9</f>
        <v>0 * 100 = 0</v>
      </c>
      <c r="F37" s="37">
        <f t="shared" si="0"/>
        <v>0</v>
      </c>
      <c r="G37" s="32"/>
      <c r="H37" s="69">
        <f>E35 *D9</f>
        <v>0</v>
      </c>
      <c r="I37" s="29"/>
    </row>
    <row r="38" spans="2:9" x14ac:dyDescent="0.25">
      <c r="B38" s="72"/>
      <c r="C38" s="70" t="s">
        <v>52</v>
      </c>
      <c r="D38" s="55">
        <f>'Model Summary'!D30</f>
        <v>-8.4769999999999995E-7</v>
      </c>
      <c r="E38" s="33" t="str">
        <f>D3&amp; " * " &amp; D9 &amp; " = " &amp; D9 *D3</f>
        <v>50 * 100 = 5000</v>
      </c>
      <c r="F38" s="34">
        <f t="shared" si="0"/>
        <v>-4.2385000000000001E-3</v>
      </c>
      <c r="G38" s="32"/>
      <c r="H38" s="68">
        <f xml:space="preserve"> D9 *D3</f>
        <v>5000</v>
      </c>
      <c r="I38" s="29"/>
    </row>
    <row r="39" spans="2:9" x14ac:dyDescent="0.25">
      <c r="B39" s="73"/>
      <c r="C39" s="71" t="s">
        <v>53</v>
      </c>
      <c r="D39" s="56">
        <f>'Model Summary'!D31</f>
        <v>4.7019999999999999E-2</v>
      </c>
      <c r="E39" s="36" t="str">
        <f>E35&amp; " * " &amp; D8 &amp; " = " &amp; E35 *D8</f>
        <v>0 * 3.5 = 0</v>
      </c>
      <c r="F39" s="37">
        <f t="shared" si="0"/>
        <v>0</v>
      </c>
      <c r="G39" s="32"/>
      <c r="H39" s="69">
        <f>E35 *D8</f>
        <v>0</v>
      </c>
      <c r="I39" s="29"/>
    </row>
    <row r="40" spans="2:9" x14ac:dyDescent="0.25">
      <c r="B40" s="39"/>
      <c r="C40" s="40"/>
      <c r="D40" s="41"/>
      <c r="E40" s="42"/>
      <c r="F40" s="32"/>
      <c r="G40" s="32"/>
      <c r="H40" s="32"/>
    </row>
    <row r="41" spans="2:9" x14ac:dyDescent="0.25">
      <c r="B41" s="32"/>
      <c r="C41" s="32"/>
      <c r="D41" s="43" t="s">
        <v>63</v>
      </c>
      <c r="E41" s="44"/>
      <c r="F41" s="32"/>
      <c r="G41" s="32"/>
      <c r="H41" s="32"/>
    </row>
    <row r="42" spans="2:9" x14ac:dyDescent="0.25">
      <c r="B42" s="32"/>
      <c r="C42" s="32"/>
      <c r="D42" s="45" t="s">
        <v>64</v>
      </c>
      <c r="E42" s="34">
        <f>SUM(F14:F39)</f>
        <v>-0.43254004922272959</v>
      </c>
      <c r="F42" s="32"/>
      <c r="G42" s="32"/>
      <c r="H42" s="32"/>
    </row>
    <row r="43" spans="2:9" x14ac:dyDescent="0.25">
      <c r="B43" s="32"/>
      <c r="C43" s="32"/>
      <c r="D43" s="35" t="s">
        <v>65</v>
      </c>
      <c r="E43" s="46">
        <f>EXP(E42)</f>
        <v>0.64885886632082368</v>
      </c>
      <c r="F43" s="32"/>
      <c r="G43" s="32"/>
      <c r="H43" s="32"/>
    </row>
  </sheetData>
  <dataValidations count="7">
    <dataValidation type="list" allowBlank="1" showInputMessage="1" showErrorMessage="1" sqref="D4">
      <formula1>$C$25:$C$26</formula1>
    </dataValidation>
    <dataValidation type="list" allowBlank="1" showInputMessage="1" showErrorMessage="1" sqref="D5">
      <formula1>$C$28:$C$32</formula1>
    </dataValidation>
    <dataValidation type="list" allowBlank="1" showInputMessage="1" showErrorMessage="1" sqref="D6">
      <formula1>$C$34:$C$35</formula1>
    </dataValidation>
    <dataValidation type="list" allowBlank="1" showInputMessage="1" showErrorMessage="1" sqref="D7">
      <formula1>$C$22:$C$23</formula1>
    </dataValidation>
    <dataValidation allowBlank="1" showInputMessage="1" showErrorMessage="1" prompt="The researchers recommend limiting the issue age to 65._x000a_" sqref="D3"/>
    <dataValidation allowBlank="1" showInputMessage="1" showErrorMessage="1" prompt="The researchers recommend limiting the premium jump ratio to 9.0." sqref="D8"/>
    <dataValidation allowBlank="1" showInputMessage="1" showErrorMessage="1" prompt="The researchers recommend limiting the premium jump amount to 9,000._x000a_" sqref="D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Guidelines</vt:lpstr>
      <vt:lpstr>Model Summary</vt:lpstr>
      <vt:lpstr>Sample Prediction</vt:lpstr>
    </vt:vector>
  </TitlesOfParts>
  <Company>RGARE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Jacob</dc:creator>
  <cp:lastModifiedBy>Davis, Jacob</cp:lastModifiedBy>
  <dcterms:created xsi:type="dcterms:W3CDTF">2020-11-06T15:41:27Z</dcterms:created>
  <dcterms:modified xsi:type="dcterms:W3CDTF">2020-12-17T16:40:37Z</dcterms:modified>
</cp:coreProperties>
</file>